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65" activeTab="0"/>
  </bookViews>
  <sheets>
    <sheet name="CELKOVÉ VÝSLEDKY1" sheetId="1" r:id="rId1"/>
    <sheet name="ZPV1" sheetId="2" r:id="rId2"/>
    <sheet name="Pomocny" sheetId="3" r:id="rId3"/>
  </sheets>
  <definedNames/>
  <calcPr fullCalcOnLoad="1"/>
</workbook>
</file>

<file path=xl/sharedStrings.xml><?xml version="1.0" encoding="utf-8"?>
<sst xmlns="http://schemas.openxmlformats.org/spreadsheetml/2006/main" count="72" uniqueCount="49">
  <si>
    <t>družstvo</t>
  </si>
  <si>
    <t>výsledný čas na trati</t>
  </si>
  <si>
    <t>trestné minuty</t>
  </si>
  <si>
    <t>celkový čas</t>
  </si>
  <si>
    <t>ZPV</t>
  </si>
  <si>
    <t>výsledný čas</t>
  </si>
  <si>
    <t>štafeta dvojic</t>
  </si>
  <si>
    <t>útok CTIF</t>
  </si>
  <si>
    <t>štafeta CTIF</t>
  </si>
  <si>
    <t>útok Plamen</t>
  </si>
  <si>
    <t>CELKOVÝ SOUČET POŘADÍ</t>
  </si>
  <si>
    <t>Svatá Maří</t>
  </si>
  <si>
    <t>Jáma</t>
  </si>
  <si>
    <t>pořadí</t>
  </si>
  <si>
    <t>startovní číslo</t>
  </si>
  <si>
    <t>čas startu</t>
  </si>
  <si>
    <t>čas v cíli</t>
  </si>
  <si>
    <t>součet čekacích časů</t>
  </si>
  <si>
    <t>součet tresných bodů</t>
  </si>
  <si>
    <t>startovní pořadí</t>
  </si>
  <si>
    <t>konečné pořadí</t>
  </si>
  <si>
    <t>Závod požárnické všestranosti</t>
  </si>
  <si>
    <t>trestné body střelba</t>
  </si>
  <si>
    <t>trestné body topografie</t>
  </si>
  <si>
    <t>trestné body uzlování</t>
  </si>
  <si>
    <t>trestné body první pomoc</t>
  </si>
  <si>
    <t>trestné body požární ochrana</t>
  </si>
  <si>
    <t>trestné body         lano</t>
  </si>
  <si>
    <t>výsledný čas na trati+součet tresných bodů</t>
  </si>
  <si>
    <t>z toho trestné body</t>
  </si>
  <si>
    <t>Tvrzice</t>
  </si>
  <si>
    <t>Netolice A</t>
  </si>
  <si>
    <t>Netolice B</t>
  </si>
  <si>
    <t>KONEČNÉ POŘADÍ</t>
  </si>
  <si>
    <t>Vitějovice</t>
  </si>
  <si>
    <t>N</t>
  </si>
  <si>
    <t>Chroboly</t>
  </si>
  <si>
    <t>Ktiš</t>
  </si>
  <si>
    <t>Volary</t>
  </si>
  <si>
    <t>Stachy</t>
  </si>
  <si>
    <t xml:space="preserve">Převod na číselný formát </t>
  </si>
  <si>
    <t>Nehodnoceno</t>
  </si>
  <si>
    <t>Omezení hodnot pro výběr jestli disciplína je hodnocená nebo ne</t>
  </si>
  <si>
    <t>Žernovice</t>
  </si>
  <si>
    <t>Staré Prachatice</t>
  </si>
  <si>
    <t>Malovice</t>
  </si>
  <si>
    <t>hra PLAMEN 2015/2016             podzimní kolo: Stachy 03.10.2015          jarní kolo: Zdíkov 14.-15.5.2016                kategorie: MH - starší</t>
  </si>
  <si>
    <t>Zbytiny</t>
  </si>
  <si>
    <t>štafeta 4x60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</si>
</sst>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#,##0.00_ ;\-#,##0.00\ "/>
  </numFmts>
  <fonts count="25">
    <font>
      <sz val="11"/>
      <color indexed="8"/>
      <name val="Calibri"/>
      <family val="2"/>
    </font>
    <font>
      <sz val="8"/>
      <color indexed="8"/>
      <name val="Calibri"/>
      <family val="2"/>
    </font>
    <font>
      <strike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19" borderId="15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/>
    </xf>
    <xf numFmtId="165" fontId="1" fillId="19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65" fontId="1" fillId="19" borderId="19" xfId="0" applyNumberFormat="1" applyFont="1" applyFill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65" fontId="1" fillId="19" borderId="20" xfId="0" applyNumberFormat="1" applyFont="1" applyFill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2" fontId="1" fillId="16" borderId="22" xfId="0" applyNumberFormat="1" applyFont="1" applyFill="1" applyBorder="1" applyAlignment="1">
      <alignment horizontal="center" vertical="center"/>
    </xf>
    <xf numFmtId="1" fontId="1" fillId="16" borderId="18" xfId="0" applyNumberFormat="1" applyFont="1" applyFill="1" applyBorder="1" applyAlignment="1">
      <alignment horizontal="center" vertical="center"/>
    </xf>
    <xf numFmtId="2" fontId="1" fillId="16" borderId="18" xfId="0" applyNumberFormat="1" applyFont="1" applyFill="1" applyBorder="1" applyAlignment="1">
      <alignment horizontal="center" vertical="center"/>
    </xf>
    <xf numFmtId="2" fontId="1" fillId="16" borderId="11" xfId="0" applyNumberFormat="1" applyFont="1" applyFill="1" applyBorder="1" applyAlignment="1">
      <alignment horizontal="center"/>
    </xf>
    <xf numFmtId="2" fontId="1" fillId="16" borderId="22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 vertical="center"/>
    </xf>
    <xf numFmtId="2" fontId="2" fillId="16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16" borderId="28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16" borderId="30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1" fillId="16" borderId="32" xfId="0" applyNumberFormat="1" applyFont="1" applyFill="1" applyBorder="1" applyAlignment="1">
      <alignment horizontal="center" vertical="center"/>
    </xf>
    <xf numFmtId="2" fontId="1" fillId="16" borderId="3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6" fillId="16" borderId="22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2" fontId="2" fillId="0" borderId="23" xfId="0" applyNumberFormat="1" applyFont="1" applyBorder="1" applyAlignment="1">
      <alignment horizontal="center" vertical="center"/>
    </xf>
    <xf numFmtId="2" fontId="1" fillId="16" borderId="28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1" fillId="16" borderId="20" xfId="0" applyNumberFormat="1" applyFont="1" applyFill="1" applyBorder="1" applyAlignment="1">
      <alignment horizontal="center" vertical="center"/>
    </xf>
    <xf numFmtId="2" fontId="1" fillId="16" borderId="10" xfId="0" applyNumberFormat="1" applyFont="1" applyFill="1" applyBorder="1" applyAlignment="1">
      <alignment horizontal="center" vertical="center"/>
    </xf>
    <xf numFmtId="1" fontId="1" fillId="16" borderId="27" xfId="0" applyNumberFormat="1" applyFont="1" applyFill="1" applyBorder="1" applyAlignment="1">
      <alignment horizontal="center" vertical="center"/>
    </xf>
    <xf numFmtId="2" fontId="1" fillId="16" borderId="27" xfId="0" applyNumberFormat="1" applyFont="1" applyFill="1" applyBorder="1" applyAlignment="1">
      <alignment horizontal="center" vertical="center"/>
    </xf>
    <xf numFmtId="2" fontId="1" fillId="16" borderId="31" xfId="0" applyNumberFormat="1" applyFont="1" applyFill="1" applyBorder="1" applyAlignment="1">
      <alignment horizontal="center" vertical="center"/>
    </xf>
    <xf numFmtId="2" fontId="1" fillId="16" borderId="10" xfId="0" applyNumberFormat="1" applyFont="1" applyFill="1" applyBorder="1" applyAlignment="1">
      <alignment horizontal="center"/>
    </xf>
    <xf numFmtId="2" fontId="1" fillId="16" borderId="33" xfId="0" applyNumberFormat="1" applyFont="1" applyFill="1" applyBorder="1" applyAlignment="1">
      <alignment horizontal="center" vertical="center"/>
    </xf>
    <xf numFmtId="1" fontId="1" fillId="16" borderId="24" xfId="0" applyNumberFormat="1" applyFont="1" applyFill="1" applyBorder="1" applyAlignment="1">
      <alignment horizontal="center" vertical="center"/>
    </xf>
    <xf numFmtId="2" fontId="1" fillId="16" borderId="24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2" fontId="1" fillId="16" borderId="11" xfId="0" applyNumberFormat="1" applyFont="1" applyFill="1" applyBorder="1" applyAlignment="1">
      <alignment horizontal="center" vertical="center"/>
    </xf>
    <xf numFmtId="2" fontId="1" fillId="16" borderId="2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16" borderId="32" xfId="0" applyNumberFormat="1" applyFont="1" applyFill="1" applyBorder="1" applyAlignment="1">
      <alignment horizontal="center"/>
    </xf>
    <xf numFmtId="1" fontId="1" fillId="16" borderId="18" xfId="0" applyNumberFormat="1" applyFont="1" applyFill="1" applyBorder="1" applyAlignment="1">
      <alignment horizontal="center"/>
    </xf>
    <xf numFmtId="2" fontId="1" fillId="16" borderId="28" xfId="0" applyNumberFormat="1" applyFont="1" applyFill="1" applyBorder="1" applyAlignment="1">
      <alignment horizontal="center"/>
    </xf>
    <xf numFmtId="2" fontId="2" fillId="16" borderId="30" xfId="0" applyNumberFormat="1" applyFont="1" applyFill="1" applyBorder="1" applyAlignment="1">
      <alignment horizontal="center"/>
    </xf>
    <xf numFmtId="1" fontId="1" fillId="16" borderId="20" xfId="0" applyNumberFormat="1" applyFont="1" applyFill="1" applyBorder="1" applyAlignment="1">
      <alignment horizontal="center"/>
    </xf>
    <xf numFmtId="2" fontId="2" fillId="16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16" borderId="2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16" borderId="10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1" fontId="1" fillId="16" borderId="27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16" borderId="20" xfId="0" applyNumberFormat="1" applyFont="1" applyFill="1" applyBorder="1" applyAlignment="1">
      <alignment horizontal="center"/>
    </xf>
    <xf numFmtId="1" fontId="9" fillId="16" borderId="27" xfId="0" applyNumberFormat="1" applyFont="1" applyFill="1" applyBorder="1" applyAlignment="1">
      <alignment vertical="center"/>
    </xf>
    <xf numFmtId="1" fontId="9" fillId="16" borderId="20" xfId="0" applyNumberFormat="1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vertical="center"/>
    </xf>
    <xf numFmtId="1" fontId="9" fillId="0" borderId="20" xfId="0" applyNumberFormat="1" applyFont="1" applyFill="1" applyBorder="1" applyAlignment="1">
      <alignment vertical="center"/>
    </xf>
    <xf numFmtId="1" fontId="9" fillId="16" borderId="18" xfId="0" applyNumberFormat="1" applyFont="1" applyFill="1" applyBorder="1" applyAlignment="1">
      <alignment vertical="center"/>
    </xf>
    <xf numFmtId="1" fontId="9" fillId="0" borderId="18" xfId="0" applyNumberFormat="1" applyFont="1" applyFill="1" applyBorder="1" applyAlignment="1">
      <alignment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2" fontId="1" fillId="0" borderId="44" xfId="0" applyNumberFormat="1" applyFont="1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 vertical="center"/>
    </xf>
    <xf numFmtId="1" fontId="1" fillId="24" borderId="13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2" fontId="1" fillId="16" borderId="44" xfId="0" applyNumberFormat="1" applyFont="1" applyFill="1" applyBorder="1" applyAlignment="1">
      <alignment horizontal="center" vertical="center"/>
    </xf>
    <xf numFmtId="2" fontId="1" fillId="16" borderId="45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16" borderId="39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/>
    </xf>
    <xf numFmtId="0" fontId="3" fillId="16" borderId="57" xfId="0" applyFont="1" applyFill="1" applyBorder="1" applyAlignment="1">
      <alignment horizontal="center" vertical="center"/>
    </xf>
    <xf numFmtId="0" fontId="3" fillId="16" borderId="47" xfId="0" applyFont="1" applyFill="1" applyBorder="1" applyAlignment="1">
      <alignment horizontal="center" vertical="center"/>
    </xf>
    <xf numFmtId="1" fontId="1" fillId="16" borderId="40" xfId="0" applyNumberFormat="1" applyFont="1" applyFill="1" applyBorder="1" applyAlignment="1">
      <alignment horizontal="center" vertical="center"/>
    </xf>
    <xf numFmtId="1" fontId="1" fillId="16" borderId="23" xfId="0" applyNumberFormat="1" applyFont="1" applyFill="1" applyBorder="1" applyAlignment="1">
      <alignment horizontal="center" vertical="center"/>
    </xf>
    <xf numFmtId="1" fontId="1" fillId="16" borderId="53" xfId="0" applyNumberFormat="1" applyFont="1" applyFill="1" applyBorder="1" applyAlignment="1">
      <alignment horizontal="center" vertical="center"/>
    </xf>
    <xf numFmtId="1" fontId="1" fillId="16" borderId="43" xfId="0" applyNumberFormat="1" applyFont="1" applyFill="1" applyBorder="1" applyAlignment="1">
      <alignment horizontal="center" vertical="center"/>
    </xf>
    <xf numFmtId="0" fontId="3" fillId="16" borderId="60" xfId="0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1" fontId="1" fillId="16" borderId="13" xfId="0" applyNumberFormat="1" applyFont="1" applyFill="1" applyBorder="1" applyAlignment="1">
      <alignment horizontal="center" vertical="center"/>
    </xf>
    <xf numFmtId="1" fontId="3" fillId="16" borderId="46" xfId="0" applyNumberFormat="1" applyFont="1" applyFill="1" applyBorder="1" applyAlignment="1">
      <alignment horizontal="center" vertical="center"/>
    </xf>
    <xf numFmtId="1" fontId="4" fillId="16" borderId="1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" fillId="16" borderId="36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1" fontId="1" fillId="16" borderId="42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zoomScalePageLayoutView="0" workbookViewId="0" topLeftCell="A7">
      <selection activeCell="T8" sqref="T8"/>
    </sheetView>
  </sheetViews>
  <sheetFormatPr defaultColWidth="9.140625" defaultRowHeight="15"/>
  <cols>
    <col min="1" max="1" width="7.140625" style="0" customWidth="1"/>
    <col min="2" max="2" width="8.7109375" style="0" customWidth="1"/>
    <col min="3" max="3" width="7.00390625" style="0" customWidth="1"/>
    <col min="4" max="4" width="5.7109375" style="0" customWidth="1"/>
    <col min="5" max="5" width="7.00390625" style="0" customWidth="1"/>
    <col min="6" max="6" width="5.8515625" style="0" hidden="1" customWidth="1"/>
    <col min="7" max="7" width="5.140625" style="0" customWidth="1"/>
    <col min="8" max="8" width="6.7109375" style="0" customWidth="1"/>
    <col min="9" max="9" width="5.8515625" style="0" hidden="1" customWidth="1"/>
    <col min="10" max="10" width="5.57421875" style="0" customWidth="1"/>
    <col min="11" max="11" width="6.7109375" style="0" customWidth="1"/>
    <col min="12" max="12" width="5.7109375" style="0" customWidth="1"/>
    <col min="13" max="13" width="8.00390625" style="0" hidden="1" customWidth="1"/>
    <col min="14" max="14" width="5.57421875" style="0" customWidth="1"/>
    <col min="15" max="15" width="6.57421875" style="0" customWidth="1"/>
    <col min="16" max="16" width="6.00390625" style="0" customWidth="1"/>
    <col min="17" max="17" width="5.8515625" style="0" hidden="1" customWidth="1"/>
    <col min="18" max="18" width="5.28125" style="0" customWidth="1"/>
    <col min="19" max="19" width="6.7109375" style="0" customWidth="1"/>
    <col min="20" max="20" width="7.57421875" style="0" customWidth="1"/>
    <col min="21" max="21" width="5.8515625" style="0" hidden="1" customWidth="1"/>
    <col min="22" max="22" width="5.421875" style="0" customWidth="1"/>
    <col min="23" max="23" width="6.8515625" style="0" customWidth="1"/>
    <col min="24" max="24" width="6.8515625" style="0" hidden="1" customWidth="1"/>
    <col min="25" max="25" width="5.140625" style="0" customWidth="1"/>
    <col min="26" max="26" width="8.421875" style="0" customWidth="1"/>
    <col min="27" max="27" width="6.8515625" style="0" customWidth="1"/>
    <col min="29" max="30" width="9.00390625" style="0" customWidth="1"/>
  </cols>
  <sheetData>
    <row r="1" spans="1:27" ht="15.75">
      <c r="A1" s="129" t="s">
        <v>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1"/>
    </row>
    <row r="2" spans="1:27" ht="27" customHeight="1">
      <c r="A2" s="146"/>
      <c r="B2" s="146"/>
      <c r="C2" s="132" t="s">
        <v>4</v>
      </c>
      <c r="D2" s="133"/>
      <c r="E2" s="133"/>
      <c r="F2" s="134"/>
      <c r="G2" s="135"/>
      <c r="H2" s="136" t="s">
        <v>48</v>
      </c>
      <c r="I2" s="136"/>
      <c r="J2" s="137"/>
      <c r="K2" s="138" t="s">
        <v>6</v>
      </c>
      <c r="L2" s="133"/>
      <c r="M2" s="134"/>
      <c r="N2" s="134"/>
      <c r="O2" s="132" t="s">
        <v>7</v>
      </c>
      <c r="P2" s="133"/>
      <c r="Q2" s="134"/>
      <c r="R2" s="135"/>
      <c r="S2" s="132" t="s">
        <v>8</v>
      </c>
      <c r="T2" s="133"/>
      <c r="U2" s="134"/>
      <c r="V2" s="135"/>
      <c r="W2" s="139" t="s">
        <v>9</v>
      </c>
      <c r="X2" s="140"/>
      <c r="Y2" s="141"/>
      <c r="Z2" s="142" t="s">
        <v>10</v>
      </c>
      <c r="AA2" s="144" t="s">
        <v>33</v>
      </c>
    </row>
    <row r="3" spans="1:27" ht="9.75" customHeight="1" thickBot="1">
      <c r="A3" s="122"/>
      <c r="B3" s="122"/>
      <c r="C3" s="147"/>
      <c r="D3" s="148"/>
      <c r="E3" s="148"/>
      <c r="F3" s="148"/>
      <c r="G3" s="149"/>
      <c r="H3" s="147"/>
      <c r="I3" s="148"/>
      <c r="J3" s="149"/>
      <c r="K3" s="147"/>
      <c r="L3" s="148"/>
      <c r="M3" s="148"/>
      <c r="N3" s="149"/>
      <c r="O3" s="147"/>
      <c r="P3" s="148"/>
      <c r="Q3" s="148"/>
      <c r="R3" s="149"/>
      <c r="S3" s="147" t="s">
        <v>41</v>
      </c>
      <c r="T3" s="148"/>
      <c r="U3" s="148"/>
      <c r="V3" s="149"/>
      <c r="W3" s="147"/>
      <c r="X3" s="148"/>
      <c r="Y3" s="149"/>
      <c r="Z3" s="143"/>
      <c r="AA3" s="145"/>
    </row>
    <row r="4" spans="1:27" ht="34.5" thickBot="1">
      <c r="A4" s="94" t="s">
        <v>14</v>
      </c>
      <c r="B4" s="92" t="s">
        <v>0</v>
      </c>
      <c r="C4" s="95" t="s">
        <v>1</v>
      </c>
      <c r="D4" s="96" t="s">
        <v>2</v>
      </c>
      <c r="E4" s="97" t="s">
        <v>3</v>
      </c>
      <c r="F4" s="98"/>
      <c r="G4" s="99" t="s">
        <v>13</v>
      </c>
      <c r="H4" s="100" t="s">
        <v>5</v>
      </c>
      <c r="I4" s="100"/>
      <c r="J4" s="99" t="s">
        <v>13</v>
      </c>
      <c r="K4" s="101" t="s">
        <v>5</v>
      </c>
      <c r="L4" s="96" t="s">
        <v>29</v>
      </c>
      <c r="M4" s="102"/>
      <c r="N4" s="102" t="s">
        <v>13</v>
      </c>
      <c r="O4" s="103" t="s">
        <v>5</v>
      </c>
      <c r="P4" s="96" t="s">
        <v>29</v>
      </c>
      <c r="Q4" s="102"/>
      <c r="R4" s="99" t="s">
        <v>13</v>
      </c>
      <c r="S4" s="103" t="s">
        <v>5</v>
      </c>
      <c r="T4" s="96" t="s">
        <v>29</v>
      </c>
      <c r="U4" s="102"/>
      <c r="V4" s="99" t="s">
        <v>13</v>
      </c>
      <c r="W4" s="103" t="s">
        <v>5</v>
      </c>
      <c r="X4" s="93"/>
      <c r="Y4" s="99" t="s">
        <v>13</v>
      </c>
      <c r="Z4" s="143"/>
      <c r="AA4" s="145"/>
    </row>
    <row r="5" spans="1:27" ht="15" customHeight="1" thickBot="1">
      <c r="A5" s="165">
        <v>1</v>
      </c>
      <c r="B5" s="166" t="s">
        <v>44</v>
      </c>
      <c r="C5" s="60">
        <f>ZPV1!G3</f>
        <v>33.39</v>
      </c>
      <c r="D5" s="61">
        <f>ZPV1!N3</f>
        <v>31</v>
      </c>
      <c r="E5" s="62">
        <f>ZPV1!O3</f>
        <v>64.39</v>
      </c>
      <c r="F5" s="125">
        <f>IF(MIN(E5:E6)=0,"99999",MIN(E5:E6))</f>
        <v>64.39</v>
      </c>
      <c r="G5" s="168">
        <f>IF(ISBLANK($C$3),COUNTIF($F$5:$F$32,CONCATENATE("&lt;",F5))+1,0)</f>
        <v>9</v>
      </c>
      <c r="H5" s="60">
        <v>74.49</v>
      </c>
      <c r="I5" s="125">
        <f>IF(MIN(H5:H6)=0,"99999",MIN(H5:H6))</f>
        <v>74.49</v>
      </c>
      <c r="J5" s="168">
        <f>IF(ISBLANK($H$3),COUNTIF($I$5:$I$32,CONCATENATE("&lt;",I5))+1,0)</f>
        <v>9</v>
      </c>
      <c r="K5" s="63">
        <v>102.68</v>
      </c>
      <c r="L5" s="61">
        <v>20</v>
      </c>
      <c r="M5" s="125">
        <f>IF(MIN(K5:K6)=0,"99999",MIN(K5:K6))</f>
        <v>94.38</v>
      </c>
      <c r="N5" s="168">
        <f>IF(ISBLANK($K$3),COUNTIF($M$5:$M$32,CONCATENATE("&lt;",M5))+1,0)</f>
        <v>9</v>
      </c>
      <c r="O5" s="64">
        <v>177.75</v>
      </c>
      <c r="P5" s="104">
        <v>45</v>
      </c>
      <c r="Q5" s="125">
        <f>IF(MIN(O5:O6)=0,"99999",MIN(O5:O6))</f>
        <v>177.75</v>
      </c>
      <c r="R5" s="168">
        <f>IF(ISBLANK($O$3),COUNTIF($Q$5:$Q$32,CONCATENATE("&lt;",Q5))+1,0)</f>
        <v>8</v>
      </c>
      <c r="S5" s="64"/>
      <c r="T5" s="108"/>
      <c r="U5" s="125" t="str">
        <f>IF(MIN(S5:S6)=0,"99999",MIN(S5:S6))</f>
        <v>99999</v>
      </c>
      <c r="V5" s="168">
        <f>IF(ISBLANK($S$3),COUNTIF($U$5:$U$32,CONCATENATE("&lt;",U5))+1,0)</f>
        <v>0</v>
      </c>
      <c r="W5" s="64">
        <v>41.34</v>
      </c>
      <c r="X5" s="125">
        <f>IF(MIN(W5:W6)=0,"99999",MIN(W5:W6))</f>
        <v>41.34</v>
      </c>
      <c r="Y5" s="160">
        <f>IF(ISBLANK($W$3),COUNTIF($X$5:$X$32,CONCATENATE("&lt;",X5))+1,0)</f>
        <v>9</v>
      </c>
      <c r="Z5" s="161">
        <f>G5+J5+N5+R5+V5+Y5</f>
        <v>44</v>
      </c>
      <c r="AA5" s="162">
        <v>10</v>
      </c>
    </row>
    <row r="6" spans="1:27" ht="15.75" customHeight="1" thickBot="1">
      <c r="A6" s="151"/>
      <c r="B6" s="167"/>
      <c r="C6" s="65"/>
      <c r="D6" s="66"/>
      <c r="E6" s="67"/>
      <c r="F6" s="126"/>
      <c r="G6" s="157"/>
      <c r="H6" s="38">
        <v>83.44</v>
      </c>
      <c r="I6" s="126"/>
      <c r="J6" s="157"/>
      <c r="K6" s="47">
        <v>94.38</v>
      </c>
      <c r="L6" s="59">
        <v>0</v>
      </c>
      <c r="M6" s="126"/>
      <c r="N6" s="157"/>
      <c r="O6" s="35"/>
      <c r="P6" s="85"/>
      <c r="Q6" s="126"/>
      <c r="R6" s="157"/>
      <c r="S6" s="35"/>
      <c r="T6" s="109"/>
      <c r="U6" s="126"/>
      <c r="V6" s="157"/>
      <c r="W6" s="86">
        <v>41.76</v>
      </c>
      <c r="X6" s="126"/>
      <c r="Y6" s="160"/>
      <c r="Z6" s="161"/>
      <c r="AA6" s="162"/>
    </row>
    <row r="7" spans="1:27" ht="15" customHeight="1" thickBot="1">
      <c r="A7" s="121">
        <v>2</v>
      </c>
      <c r="B7" s="123" t="s">
        <v>12</v>
      </c>
      <c r="C7" s="29">
        <f>ZPV1!G5</f>
        <v>31.02</v>
      </c>
      <c r="D7" s="31">
        <f>ZPV1!N5</f>
        <v>17</v>
      </c>
      <c r="E7" s="30">
        <f>ZPV1!O5</f>
        <v>48.019999999999996</v>
      </c>
      <c r="F7" s="116">
        <f>IF(MIN(E7:E8)=0,"99999",MIN(E7:E8))</f>
        <v>48.019999999999996</v>
      </c>
      <c r="G7" s="114">
        <f>IF(ISBLANK($C$3),COUNTIF($F$5:$F$32,CONCATENATE("&lt;",F7))+1,0)</f>
        <v>3</v>
      </c>
      <c r="H7" s="41">
        <v>60.53</v>
      </c>
      <c r="I7" s="116">
        <f>IF(MIN(H7:H8)=0,"99999",MIN(H7:H8))</f>
        <v>60.53</v>
      </c>
      <c r="J7" s="114">
        <f>IF(ISBLANK($H$3),COUNTIF($I$5:$I$32,CONCATENATE("&lt;",I7))+1,0)</f>
        <v>4</v>
      </c>
      <c r="K7" s="44">
        <v>72.63</v>
      </c>
      <c r="L7" s="31">
        <v>0</v>
      </c>
      <c r="M7" s="116">
        <f>IF(MIN(K7:K8)=0,"99999",MIN(K7:K8))</f>
        <v>72.63</v>
      </c>
      <c r="N7" s="114">
        <f>IF(ISBLANK($K$3),COUNTIF($M$5:$M$32,CONCATENATE("&lt;",M7))+1,0)</f>
        <v>4</v>
      </c>
      <c r="O7" s="3">
        <v>195.53</v>
      </c>
      <c r="P7" s="105">
        <v>40</v>
      </c>
      <c r="Q7" s="116">
        <f>IF(MIN(O7:O8)=0,"99999",MIN(O7:O8))</f>
        <v>195.53</v>
      </c>
      <c r="R7" s="114">
        <f>IF(ISBLANK($O$3),COUNTIF($Q$5:$Q$32,CONCATENATE("&lt;",Q7))+1,0)</f>
        <v>10</v>
      </c>
      <c r="S7" s="3"/>
      <c r="T7" s="110"/>
      <c r="U7" s="116" t="str">
        <f>IF(MIN(S7:S8)=0,"99999",MIN(S7:S8))</f>
        <v>99999</v>
      </c>
      <c r="V7" s="114">
        <f>IF(ISBLANK($S$3),COUNTIF($U$5:$U$32,CONCATENATE("&lt;",U7))+1,0)</f>
        <v>0</v>
      </c>
      <c r="W7" s="3">
        <v>23.95</v>
      </c>
      <c r="X7" s="116">
        <f>IF(MIN(W7:W8)=0,"99999",MIN(W7:W8))</f>
        <v>23.95</v>
      </c>
      <c r="Y7" s="118">
        <f>IF(ISBLANK($W$3),COUNTIF($X$5:$X$32,CONCATENATE("&lt;",X7))+1,0)</f>
        <v>2</v>
      </c>
      <c r="Z7" s="119">
        <f>G7+J7+N7+R7+V7+Y7</f>
        <v>23</v>
      </c>
      <c r="AA7" s="120">
        <f>COUNTIF($Z$5:$Z$32,CONCATENATE("&lt;",Z7))+1</f>
        <v>3</v>
      </c>
    </row>
    <row r="8" spans="1:27" ht="15.75" customHeight="1" thickBot="1">
      <c r="A8" s="122"/>
      <c r="B8" s="124"/>
      <c r="C8" s="49"/>
      <c r="D8" s="50"/>
      <c r="E8" s="51"/>
      <c r="F8" s="117"/>
      <c r="G8" s="115"/>
      <c r="H8" s="42"/>
      <c r="I8" s="117"/>
      <c r="J8" s="115"/>
      <c r="K8" s="48"/>
      <c r="L8" s="37"/>
      <c r="M8" s="117"/>
      <c r="N8" s="115"/>
      <c r="O8" s="4"/>
      <c r="P8" s="76"/>
      <c r="Q8" s="117"/>
      <c r="R8" s="115"/>
      <c r="S8" s="4"/>
      <c r="T8" s="111"/>
      <c r="U8" s="117"/>
      <c r="V8" s="115"/>
      <c r="W8" s="87">
        <v>30.36</v>
      </c>
      <c r="X8" s="117"/>
      <c r="Y8" s="118"/>
      <c r="Z8" s="119"/>
      <c r="AA8" s="120"/>
    </row>
    <row r="9" spans="1:27" ht="15" customHeight="1" thickBot="1">
      <c r="A9" s="150">
        <v>3</v>
      </c>
      <c r="B9" s="152" t="s">
        <v>37</v>
      </c>
      <c r="C9" s="32">
        <f>ZPV1!G7</f>
        <v>36.54</v>
      </c>
      <c r="D9" s="33">
        <f>ZPV1!N7</f>
        <v>35</v>
      </c>
      <c r="E9" s="34">
        <f>ZPV1!O7</f>
        <v>71.53999999999999</v>
      </c>
      <c r="F9" s="128">
        <f>IF(MIN(E9:E10)=0,"99999",MIN(E9:E10))</f>
        <v>71.53999999999999</v>
      </c>
      <c r="G9" s="154">
        <f>IF(ISBLANK($C$3),COUNTIF($F$5:$F$32,CONCATENATE("&lt;",F9))+1,0)</f>
        <v>11</v>
      </c>
      <c r="H9" s="32">
        <v>76.35</v>
      </c>
      <c r="I9" s="128">
        <f>IF(MIN(H9:H10)=0,"99999",MIN(H9:H10))</f>
        <v>75.01</v>
      </c>
      <c r="J9" s="154">
        <f>IF(ISBLANK($H$3),COUNTIF($I$5:$I$32,CONCATENATE("&lt;",I9))+1,0)</f>
        <v>10</v>
      </c>
      <c r="K9" s="46">
        <v>135.31</v>
      </c>
      <c r="L9" s="33">
        <v>40</v>
      </c>
      <c r="M9" s="128">
        <f>IF(MIN(K9:K10)=0,"99999",MIN(K9:K10))</f>
        <v>135.31</v>
      </c>
      <c r="N9" s="156">
        <f>IF(ISBLANK($K$3),COUNTIF($M$5:$M$32,CONCATENATE("&lt;",M9))+1,0)</f>
        <v>12</v>
      </c>
      <c r="O9" s="36">
        <v>146.59</v>
      </c>
      <c r="P9" s="82">
        <v>30</v>
      </c>
      <c r="Q9" s="128">
        <f>IF(MIN(O9:O10)=0,"99999",MIN(O9:O10))</f>
        <v>146.59</v>
      </c>
      <c r="R9" s="154">
        <f>IF(ISBLANK($O$3),COUNTIF($Q$5:$Q$32,CONCATENATE("&lt;",Q9))+1,0)</f>
        <v>5</v>
      </c>
      <c r="S9" s="36"/>
      <c r="T9" s="112"/>
      <c r="U9" s="128" t="str">
        <f>IF(MIN(S9:S10)=0,"99999",MIN(S9:S10))</f>
        <v>99999</v>
      </c>
      <c r="V9" s="154">
        <f>IF(ISBLANK($S$3),COUNTIF($U$5:$U$32,CONCATENATE("&lt;",U9))+1,0)</f>
        <v>0</v>
      </c>
      <c r="W9" s="88">
        <v>52.52</v>
      </c>
      <c r="X9" s="128">
        <f>IF(MIN(W9:W10)=0,"99999",MIN(W9:W10))</f>
        <v>32.92</v>
      </c>
      <c r="Y9" s="160">
        <f>IF(ISBLANK($W$3),COUNTIF($X$5:$X$32,CONCATENATE("&lt;",X9))+1,0)</f>
        <v>6</v>
      </c>
      <c r="Z9" s="161">
        <f>G9+J9+N9+R9+V9+Y9</f>
        <v>44</v>
      </c>
      <c r="AA9" s="162">
        <f>COUNTIF($Z$5:$Z$32,CONCATENATE("&lt;",Z9))+1</f>
        <v>9</v>
      </c>
    </row>
    <row r="10" spans="1:27" ht="15.75" customHeight="1" thickBot="1">
      <c r="A10" s="151"/>
      <c r="B10" s="153"/>
      <c r="C10" s="32"/>
      <c r="D10" s="33"/>
      <c r="E10" s="34"/>
      <c r="F10" s="126"/>
      <c r="G10" s="155"/>
      <c r="H10" s="57">
        <v>75.01</v>
      </c>
      <c r="I10" s="126"/>
      <c r="J10" s="155"/>
      <c r="K10" s="43">
        <v>143.38</v>
      </c>
      <c r="L10" s="59">
        <v>30</v>
      </c>
      <c r="M10" s="126"/>
      <c r="N10" s="157"/>
      <c r="O10" s="35"/>
      <c r="P10" s="85"/>
      <c r="Q10" s="126"/>
      <c r="R10" s="155"/>
      <c r="S10" s="35"/>
      <c r="T10" s="109"/>
      <c r="U10" s="126"/>
      <c r="V10" s="155"/>
      <c r="W10" s="35">
        <v>32.92</v>
      </c>
      <c r="X10" s="126"/>
      <c r="Y10" s="160"/>
      <c r="Z10" s="161"/>
      <c r="AA10" s="162"/>
    </row>
    <row r="11" spans="1:27" ht="15" customHeight="1" thickBot="1">
      <c r="A11" s="121">
        <v>4</v>
      </c>
      <c r="B11" s="123" t="s">
        <v>39</v>
      </c>
      <c r="C11" s="29">
        <f>ZPV1!G9</f>
        <v>29.25</v>
      </c>
      <c r="D11" s="31">
        <f>ZPV1!N9</f>
        <v>28</v>
      </c>
      <c r="E11" s="30">
        <f>ZPV1!O9</f>
        <v>57.25</v>
      </c>
      <c r="F11" s="116">
        <f>IF(MIN(E11:E12)=0,"99999",MIN(E11:E12))</f>
        <v>57.25</v>
      </c>
      <c r="G11" s="114">
        <f>IF(ISBLANK($C$3),COUNTIF($F$5:$F$32,CONCATENATE("&lt;",F11))+1,0)</f>
        <v>7</v>
      </c>
      <c r="H11" s="58">
        <v>61.99</v>
      </c>
      <c r="I11" s="116">
        <f>IF(MIN(H11:H12)=0,"99999",MIN(H11:H12))</f>
        <v>61.99</v>
      </c>
      <c r="J11" s="114">
        <f>IF(ISBLANK($H$3),COUNTIF($I$5:$I$32,CONCATENATE("&lt;",I11))+1,0)</f>
        <v>5</v>
      </c>
      <c r="K11" s="44">
        <v>93.9</v>
      </c>
      <c r="L11" s="31">
        <v>10</v>
      </c>
      <c r="M11" s="116">
        <f>IF(MIN(K11:K12)=0,"99999",MIN(K11:K12))</f>
        <v>93.9</v>
      </c>
      <c r="N11" s="114">
        <f>IF(ISBLANK($K$3),COUNTIF($M$5:$M$32,CONCATENATE("&lt;",M11))+1,0)</f>
        <v>8</v>
      </c>
      <c r="O11" s="3">
        <v>181.71</v>
      </c>
      <c r="P11" s="105">
        <v>75</v>
      </c>
      <c r="Q11" s="116">
        <f>IF(MIN(O11:O12)=0,"99999",MIN(O11:O12))</f>
        <v>181.71</v>
      </c>
      <c r="R11" s="114">
        <f>IF(ISBLANK($O$3),COUNTIF($Q$5:$Q$32,CONCATENATE("&lt;",Q11))+1,0)</f>
        <v>9</v>
      </c>
      <c r="S11" s="3"/>
      <c r="T11" s="110"/>
      <c r="U11" s="116" t="str">
        <f>IF(MIN(S11:S12)=0,"99999",MIN(S11:S12))</f>
        <v>99999</v>
      </c>
      <c r="V11" s="114">
        <f>IF(ISBLANK($S$3),COUNTIF($U$5:$U$32,CONCATENATE("&lt;",U11))+1,0)</f>
        <v>0</v>
      </c>
      <c r="W11" s="89">
        <v>33.79</v>
      </c>
      <c r="X11" s="116">
        <f>IF(MIN(W11:W12)=0,"99999",MIN(W11:W12))</f>
        <v>30.71</v>
      </c>
      <c r="Y11" s="118">
        <f>IF(ISBLANK($W$3),COUNTIF($X$5:$X$32,CONCATENATE("&lt;",X11))+1,0)</f>
        <v>4</v>
      </c>
      <c r="Z11" s="119">
        <f>G11+J11+N11+R11+V11+Y11</f>
        <v>33</v>
      </c>
      <c r="AA11" s="120">
        <f>COUNTIF($Z$5:$Z$32,CONCATENATE("&lt;",Z11))+1</f>
        <v>6</v>
      </c>
    </row>
    <row r="12" spans="1:27" ht="15.75" customHeight="1" thickBot="1">
      <c r="A12" s="122"/>
      <c r="B12" s="124"/>
      <c r="C12" s="49"/>
      <c r="D12" s="50"/>
      <c r="E12" s="53"/>
      <c r="F12" s="117"/>
      <c r="G12" s="115"/>
      <c r="H12" s="39"/>
      <c r="I12" s="117"/>
      <c r="J12" s="115"/>
      <c r="K12" s="45"/>
      <c r="L12" s="37"/>
      <c r="M12" s="117"/>
      <c r="N12" s="115"/>
      <c r="O12" s="4"/>
      <c r="P12" s="76"/>
      <c r="Q12" s="117"/>
      <c r="R12" s="115"/>
      <c r="S12" s="4"/>
      <c r="T12" s="111"/>
      <c r="U12" s="117"/>
      <c r="V12" s="115"/>
      <c r="W12" s="4">
        <v>30.71</v>
      </c>
      <c r="X12" s="117"/>
      <c r="Y12" s="118"/>
      <c r="Z12" s="119"/>
      <c r="AA12" s="120"/>
    </row>
    <row r="13" spans="1:27" ht="15" customHeight="1" thickBot="1">
      <c r="A13" s="150">
        <v>5</v>
      </c>
      <c r="B13" s="158" t="s">
        <v>31</v>
      </c>
      <c r="C13" s="32">
        <f>ZPV1!G11</f>
        <v>33.37</v>
      </c>
      <c r="D13" s="33">
        <f>ZPV1!N11</f>
        <v>21</v>
      </c>
      <c r="E13" s="34">
        <f>ZPV1!O11</f>
        <v>54.37</v>
      </c>
      <c r="F13" s="128">
        <f>IF(MIN(E13:E14)=0,"99999",MIN(E13:E14))</f>
        <v>54.37</v>
      </c>
      <c r="G13" s="154">
        <f>IF(ISBLANK($C$3),COUNTIF($F$5:$F$32,CONCATENATE("&lt;",F13))+1,0)</f>
        <v>5</v>
      </c>
      <c r="H13" s="52" t="s">
        <v>35</v>
      </c>
      <c r="I13" s="128" t="str">
        <f>IF(MIN(H13:H14)=0,"99999",MIN(H13:H14))</f>
        <v>99999</v>
      </c>
      <c r="J13" s="154">
        <f>IF(ISBLANK($H$3),COUNTIF($I$5:$I$32,CONCATENATE("&lt;",I13))+1,0)</f>
        <v>12</v>
      </c>
      <c r="K13" s="46">
        <v>78.21</v>
      </c>
      <c r="L13" s="33">
        <v>0</v>
      </c>
      <c r="M13" s="128">
        <f>IF(MIN(K13:K14)=0,"99999",MIN(K13:K14))</f>
        <v>78.21</v>
      </c>
      <c r="N13" s="156">
        <f>IF(ISBLANK($K$3),COUNTIF($M$5:$M$32,CONCATENATE("&lt;",M13))+1,0)</f>
        <v>7</v>
      </c>
      <c r="O13" s="36">
        <v>128.44</v>
      </c>
      <c r="P13" s="82">
        <v>30</v>
      </c>
      <c r="Q13" s="128">
        <f>IF(MIN(O13:O14)=0,"99999",MIN(O13:O14))</f>
        <v>128.44</v>
      </c>
      <c r="R13" s="154">
        <f>IF(ISBLANK($O$3),COUNTIF($Q$5:$Q$32,CONCATENATE("&lt;",Q13))+1,0)</f>
        <v>4</v>
      </c>
      <c r="S13" s="36"/>
      <c r="T13" s="112"/>
      <c r="U13" s="128" t="str">
        <f>IF(MIN(S13:S14)=0,"99999",MIN(S13:S14))</f>
        <v>99999</v>
      </c>
      <c r="V13" s="154">
        <f>IF(ISBLANK($S$3),COUNTIF($U$5:$U$32,CONCATENATE("&lt;",U13))+1,0)</f>
        <v>0</v>
      </c>
      <c r="W13" s="36">
        <v>59.05</v>
      </c>
      <c r="X13" s="128">
        <f>IF(MIN(W13:W14)=0,"99999",MIN(W13:W14))</f>
        <v>59.05</v>
      </c>
      <c r="Y13" s="160">
        <f>IF(ISBLANK($W$3),COUNTIF($X$5:$X$32,CONCATENATE("&lt;",X13))+1,0)</f>
        <v>12</v>
      </c>
      <c r="Z13" s="161">
        <f>G13+J13+N13+R13+V13+Y13</f>
        <v>40</v>
      </c>
      <c r="AA13" s="162">
        <f>COUNTIF($Z$5:$Z$32,CONCATENATE("&lt;",Z13))+1</f>
        <v>8</v>
      </c>
    </row>
    <row r="14" spans="1:27" ht="15.75" customHeight="1" thickBot="1">
      <c r="A14" s="151"/>
      <c r="B14" s="159"/>
      <c r="C14" s="32"/>
      <c r="D14" s="33"/>
      <c r="E14" s="34"/>
      <c r="F14" s="126"/>
      <c r="G14" s="155"/>
      <c r="H14" s="40"/>
      <c r="I14" s="126"/>
      <c r="J14" s="155"/>
      <c r="K14" s="47"/>
      <c r="L14" s="59"/>
      <c r="M14" s="126"/>
      <c r="N14" s="157"/>
      <c r="O14" s="35"/>
      <c r="P14" s="85"/>
      <c r="Q14" s="126"/>
      <c r="R14" s="155"/>
      <c r="S14" s="35"/>
      <c r="T14" s="109"/>
      <c r="U14" s="126"/>
      <c r="V14" s="155"/>
      <c r="W14" s="86" t="s">
        <v>35</v>
      </c>
      <c r="X14" s="126"/>
      <c r="Y14" s="160"/>
      <c r="Z14" s="161"/>
      <c r="AA14" s="162"/>
    </row>
    <row r="15" spans="1:27" ht="15" customHeight="1" thickBot="1">
      <c r="A15" s="121">
        <v>6</v>
      </c>
      <c r="B15" s="163" t="s">
        <v>36</v>
      </c>
      <c r="C15" s="29">
        <f>ZPV1!G13</f>
        <v>30.16</v>
      </c>
      <c r="D15" s="31">
        <f>ZPV1!N13</f>
        <v>27</v>
      </c>
      <c r="E15" s="30">
        <f>ZPV1!O13</f>
        <v>57.16</v>
      </c>
      <c r="F15" s="116">
        <f>IF(MIN(E15:E16)=0,"99999",MIN(E15:E16))</f>
        <v>57.16</v>
      </c>
      <c r="G15" s="114">
        <f>IF(ISBLANK($C$3),COUNTIF($F$5:$F$32,CONCATENATE("&lt;",F15))+1,0)</f>
        <v>6</v>
      </c>
      <c r="H15" s="29">
        <v>64.41</v>
      </c>
      <c r="I15" s="116">
        <f>IF(MIN(H15:H16)=0,"99999",MIN(H15:H16))</f>
        <v>64.41</v>
      </c>
      <c r="J15" s="114">
        <f>IF(ISBLANK($H$3),COUNTIF($I$5:$I$32,CONCATENATE("&lt;",I15))+1,0)</f>
        <v>7</v>
      </c>
      <c r="K15" s="44">
        <v>124.2</v>
      </c>
      <c r="L15" s="31">
        <v>30</v>
      </c>
      <c r="M15" s="116">
        <f>IF(MIN(K15:K16)=0,"99999",MIN(K15:K16))</f>
        <v>124.2</v>
      </c>
      <c r="N15" s="114">
        <f>IF(ISBLANK($K$3),COUNTIF($M$5:$M$32,CONCATENATE("&lt;",M15))+1,0)</f>
        <v>11</v>
      </c>
      <c r="O15" s="3">
        <v>156.59</v>
      </c>
      <c r="P15" s="105">
        <v>30</v>
      </c>
      <c r="Q15" s="116">
        <f>IF(MIN(O15:O16)=0,"99999",MIN(O15:O16))</f>
        <v>156.59</v>
      </c>
      <c r="R15" s="114">
        <f>IF(ISBLANK($O$3),COUNTIF($Q$5:$Q$32,CONCATENATE("&lt;",Q15))+1,0)</f>
        <v>6</v>
      </c>
      <c r="S15" s="3"/>
      <c r="T15" s="110"/>
      <c r="U15" s="116" t="str">
        <f>IF(MIN(S15:S16)=0,"99999",MIN(S15:S16))</f>
        <v>99999</v>
      </c>
      <c r="V15" s="114">
        <f>IF(ISBLANK($S$3),COUNTIF($U$5:$U$32,CONCATENATE("&lt;",U15))+1,0)</f>
        <v>0</v>
      </c>
      <c r="W15" s="89">
        <v>56.34</v>
      </c>
      <c r="X15" s="116">
        <f>IF(MIN(W15:W16)=0,"99999",MIN(W15:W16))</f>
        <v>39.32</v>
      </c>
      <c r="Y15" s="118">
        <f>IF(ISBLANK($W$3),COUNTIF($X$5:$X$32,CONCATENATE("&lt;",X15))+1,0)</f>
        <v>7</v>
      </c>
      <c r="Z15" s="119">
        <f>G15+J15+N15+R15+V15+Y15</f>
        <v>37</v>
      </c>
      <c r="AA15" s="120">
        <f>COUNTIF($Z$5:$Z$32,CONCATENATE("&lt;",Z15))+1</f>
        <v>7</v>
      </c>
    </row>
    <row r="16" spans="1:27" ht="15.75" customHeight="1" thickBot="1">
      <c r="A16" s="122"/>
      <c r="B16" s="164"/>
      <c r="C16" s="49"/>
      <c r="D16" s="50"/>
      <c r="E16" s="53"/>
      <c r="F16" s="117"/>
      <c r="G16" s="115"/>
      <c r="H16" s="42">
        <v>67.63</v>
      </c>
      <c r="I16" s="117"/>
      <c r="J16" s="115"/>
      <c r="K16" s="45">
        <v>144.5</v>
      </c>
      <c r="L16" s="37">
        <v>50</v>
      </c>
      <c r="M16" s="117"/>
      <c r="N16" s="115"/>
      <c r="O16" s="4"/>
      <c r="P16" s="76"/>
      <c r="Q16" s="117"/>
      <c r="R16" s="115"/>
      <c r="S16" s="4"/>
      <c r="T16" s="111"/>
      <c r="U16" s="117"/>
      <c r="V16" s="115"/>
      <c r="W16" s="4">
        <v>39.32</v>
      </c>
      <c r="X16" s="117"/>
      <c r="Y16" s="118"/>
      <c r="Z16" s="119"/>
      <c r="AA16" s="120"/>
    </row>
    <row r="17" spans="1:27" ht="15" customHeight="1" thickBot="1">
      <c r="A17" s="150">
        <v>7</v>
      </c>
      <c r="B17" s="152" t="s">
        <v>11</v>
      </c>
      <c r="C17" s="32">
        <f>ZPV1!G15</f>
        <v>29.53</v>
      </c>
      <c r="D17" s="33">
        <f>ZPV1!N15</f>
        <v>13</v>
      </c>
      <c r="E17" s="34">
        <f>ZPV1!O15</f>
        <v>42.53</v>
      </c>
      <c r="F17" s="128">
        <f>IF(MIN(E17:E18)=0,"99999",MIN(E17:E18))</f>
        <v>42.53</v>
      </c>
      <c r="G17" s="154">
        <f>IF(ISBLANK($C$3),COUNTIF($F$5:$F$32,CONCATENATE("&lt;",F17))+1,0)</f>
        <v>1</v>
      </c>
      <c r="H17" s="32">
        <v>53.63</v>
      </c>
      <c r="I17" s="128">
        <f>IF(MIN(H17:H18)=0,"99999",MIN(H17:H18))</f>
        <v>53.63</v>
      </c>
      <c r="J17" s="154">
        <f>IF(ISBLANK($H$3),COUNTIF($I$5:$I$32,CONCATENATE("&lt;",I17))+1,0)</f>
        <v>2</v>
      </c>
      <c r="K17" s="46">
        <v>67.61</v>
      </c>
      <c r="L17" s="33">
        <v>0</v>
      </c>
      <c r="M17" s="128">
        <f>IF(MIN(K17:K18)=0,"99999",MIN(K17:K18))</f>
        <v>67.61</v>
      </c>
      <c r="N17" s="156">
        <f>IF(ISBLANK($K$3),COUNTIF($M$5:$M$32,CONCATENATE("&lt;",M17))+1,0)</f>
        <v>2</v>
      </c>
      <c r="O17" s="36">
        <v>94.5</v>
      </c>
      <c r="P17" s="82">
        <v>10</v>
      </c>
      <c r="Q17" s="128">
        <f>IF(MIN(O17:O18)=0,"99999",MIN(O17:O18))</f>
        <v>94.5</v>
      </c>
      <c r="R17" s="154">
        <f>IF(ISBLANK($O$3),COUNTIF($Q$5:$Q$32,CONCATENATE("&lt;",Q17))+1,0)</f>
        <v>2</v>
      </c>
      <c r="S17" s="36"/>
      <c r="T17" s="112"/>
      <c r="U17" s="128" t="str">
        <f>IF(MIN(S17:S18)=0,"99999",MIN(S17:S18))</f>
        <v>99999</v>
      </c>
      <c r="V17" s="154">
        <f>IF(ISBLANK($S$3),COUNTIF($U$5:$U$32,CONCATENATE("&lt;",U17))+1,0)</f>
        <v>0</v>
      </c>
      <c r="W17" s="36">
        <v>31.42</v>
      </c>
      <c r="X17" s="128">
        <f>IF(MIN(W17:W18)=0,"99999",MIN(W17:W18))</f>
        <v>31.42</v>
      </c>
      <c r="Y17" s="160">
        <f>IF(ISBLANK($W$3),COUNTIF($X$5:$X$32,CONCATENATE("&lt;",X17))+1,0)</f>
        <v>5</v>
      </c>
      <c r="Z17" s="161">
        <f>G17+J17+N17+R17+V17+Y17</f>
        <v>12</v>
      </c>
      <c r="AA17" s="162">
        <f>COUNTIF($Z$5:$Z$32,CONCATENATE("&lt;",Z17))+1</f>
        <v>2</v>
      </c>
    </row>
    <row r="18" spans="1:27" ht="15.75" customHeight="1" thickBot="1">
      <c r="A18" s="151"/>
      <c r="B18" s="153"/>
      <c r="C18" s="32"/>
      <c r="D18" s="33"/>
      <c r="E18" s="34"/>
      <c r="F18" s="126"/>
      <c r="G18" s="155"/>
      <c r="H18" s="38">
        <v>61.22</v>
      </c>
      <c r="I18" s="126"/>
      <c r="J18" s="155"/>
      <c r="K18" s="47">
        <v>90.69</v>
      </c>
      <c r="L18" s="59">
        <v>0</v>
      </c>
      <c r="M18" s="126"/>
      <c r="N18" s="157"/>
      <c r="O18" s="35"/>
      <c r="P18" s="85"/>
      <c r="Q18" s="126"/>
      <c r="R18" s="155"/>
      <c r="S18" s="35"/>
      <c r="T18" s="109"/>
      <c r="U18" s="126"/>
      <c r="V18" s="155"/>
      <c r="W18" s="86">
        <v>63.05</v>
      </c>
      <c r="X18" s="126"/>
      <c r="Y18" s="160"/>
      <c r="Z18" s="161"/>
      <c r="AA18" s="162"/>
    </row>
    <row r="19" spans="1:27" ht="15" customHeight="1" thickBot="1">
      <c r="A19" s="121">
        <v>8</v>
      </c>
      <c r="B19" s="163" t="s">
        <v>43</v>
      </c>
      <c r="C19" s="29">
        <f>ZPV1!G17</f>
        <v>32.11</v>
      </c>
      <c r="D19" s="31">
        <f>ZPV1!N17</f>
        <v>13</v>
      </c>
      <c r="E19" s="30">
        <f>ZPV1!O17</f>
        <v>45.11</v>
      </c>
      <c r="F19" s="116">
        <f>IF(MIN(E19:E20)=0,"99999",MIN(E19:E20))</f>
        <v>45.11</v>
      </c>
      <c r="G19" s="114">
        <f>IF(ISBLANK($C$3),COUNTIF($F$5:$F$32,CONCATENATE("&lt;",F19))+1,0)</f>
        <v>2</v>
      </c>
      <c r="H19" s="29">
        <v>53.41</v>
      </c>
      <c r="I19" s="116">
        <f>IF(MIN(H19:H20)=0,"99999",MIN(H19:H20))</f>
        <v>53.41</v>
      </c>
      <c r="J19" s="114">
        <f>IF(ISBLANK($H$3),COUNTIF($I$5:$I$32,CONCATENATE("&lt;",I19))+1,0)</f>
        <v>1</v>
      </c>
      <c r="K19" s="44">
        <v>66.74</v>
      </c>
      <c r="L19" s="31">
        <v>0</v>
      </c>
      <c r="M19" s="116">
        <f>IF(MIN(K19:K20)=0,"99999",MIN(K19:K20))</f>
        <v>66.74</v>
      </c>
      <c r="N19" s="114">
        <f>IF(ISBLANK($K$3),COUNTIF($M$5:$M$32,CONCATENATE("&lt;",M19))+1,0)</f>
        <v>1</v>
      </c>
      <c r="O19" s="3">
        <v>108.16</v>
      </c>
      <c r="P19" s="105">
        <v>20</v>
      </c>
      <c r="Q19" s="116">
        <f>IF(MIN(O19:O20)=0,"99999",MIN(O19:O20))</f>
        <v>108.16</v>
      </c>
      <c r="R19" s="114">
        <f>IF(ISBLANK($O$3),COUNTIF($Q$5:$Q$32,CONCATENATE("&lt;",Q19))+1,0)</f>
        <v>3</v>
      </c>
      <c r="S19" s="3"/>
      <c r="T19" s="110"/>
      <c r="U19" s="116" t="str">
        <f>IF(MIN(S19:S20)=0,"99999",MIN(S19:S20))</f>
        <v>99999</v>
      </c>
      <c r="V19" s="114">
        <f>IF(ISBLANK($S$3),COUNTIF($U$5:$U$32,CONCATENATE("&lt;",U19))+1,0)</f>
        <v>0</v>
      </c>
      <c r="W19" s="3">
        <v>22.14</v>
      </c>
      <c r="X19" s="116">
        <f>IF(MIN(W19:W20)=0,"99999",MIN(W19:W20))</f>
        <v>22.14</v>
      </c>
      <c r="Y19" s="118">
        <f>IF(ISBLANK($W$3),COUNTIF($X$5:$X$32,CONCATENATE("&lt;",X19))+1,0)</f>
        <v>1</v>
      </c>
      <c r="Z19" s="119">
        <f>G19+J19+N19+R19+V19+Y19</f>
        <v>8</v>
      </c>
      <c r="AA19" s="120">
        <f>COUNTIF($Z$5:$Z$32,CONCATENATE("&lt;",Z19))+1</f>
        <v>1</v>
      </c>
    </row>
    <row r="20" spans="1:27" ht="15.75" customHeight="1" thickBot="1">
      <c r="A20" s="122"/>
      <c r="B20" s="164"/>
      <c r="C20" s="49"/>
      <c r="D20" s="50"/>
      <c r="E20" s="53"/>
      <c r="F20" s="117"/>
      <c r="G20" s="115"/>
      <c r="H20" s="42" t="s">
        <v>35</v>
      </c>
      <c r="I20" s="117"/>
      <c r="J20" s="115"/>
      <c r="K20" s="48">
        <v>78.26</v>
      </c>
      <c r="L20" s="37">
        <v>0</v>
      </c>
      <c r="M20" s="117"/>
      <c r="N20" s="115"/>
      <c r="O20" s="4"/>
      <c r="P20" s="76"/>
      <c r="Q20" s="117"/>
      <c r="R20" s="115"/>
      <c r="S20" s="4"/>
      <c r="T20" s="111"/>
      <c r="U20" s="117"/>
      <c r="V20" s="115"/>
      <c r="W20" s="87">
        <v>44.98</v>
      </c>
      <c r="X20" s="117"/>
      <c r="Y20" s="118"/>
      <c r="Z20" s="119"/>
      <c r="AA20" s="120"/>
    </row>
    <row r="21" spans="1:27" ht="15" customHeight="1" thickBot="1">
      <c r="A21" s="165">
        <v>9</v>
      </c>
      <c r="B21" s="171" t="s">
        <v>34</v>
      </c>
      <c r="C21" s="60">
        <f>ZPV1!G19</f>
        <v>34.47</v>
      </c>
      <c r="D21" s="61">
        <f>ZPV1!N19</f>
        <v>31</v>
      </c>
      <c r="E21" s="62">
        <f>ZPV1!O19</f>
        <v>65.47</v>
      </c>
      <c r="F21" s="125">
        <f>IF(MIN(E21:E22)=0,"99999",MIN(E21:E22))</f>
        <v>65.47</v>
      </c>
      <c r="G21" s="154">
        <f>IF(ISBLANK($C$3),COUNTIF($F$5:$F$32,CONCATENATE("&lt;",F21))+1,0)</f>
        <v>10</v>
      </c>
      <c r="H21" s="60">
        <v>57.92</v>
      </c>
      <c r="I21" s="125">
        <f>IF(MIN(H21:H22)=0,"99999",MIN(H21:H22))</f>
        <v>57.92</v>
      </c>
      <c r="J21" s="154">
        <f>IF(ISBLANK($H$3),COUNTIF($I$5:$I$32,CONCATENATE("&lt;",I21))+1,0)</f>
        <v>3</v>
      </c>
      <c r="K21" s="63">
        <v>70.12</v>
      </c>
      <c r="L21" s="61">
        <v>0</v>
      </c>
      <c r="M21" s="125">
        <f>IF(MIN(K21:K22)=0,"99999",MIN(K21:K22))</f>
        <v>70.12</v>
      </c>
      <c r="N21" s="156">
        <f>IF(ISBLANK($K$3),COUNTIF($M$5:$M$32,CONCATENATE("&lt;",M21))+1,0)</f>
        <v>3</v>
      </c>
      <c r="O21" s="64">
        <v>163.28</v>
      </c>
      <c r="P21" s="104">
        <v>70</v>
      </c>
      <c r="Q21" s="125">
        <f>IF(MIN(O21:O22)=0,"99999",MIN(O21:O22))</f>
        <v>163.28</v>
      </c>
      <c r="R21" s="154">
        <f>IF(ISBLANK($O$3),COUNTIF($Q$5:$Q$32,CONCATENATE("&lt;",Q21))+1,0)</f>
        <v>7</v>
      </c>
      <c r="S21" s="64"/>
      <c r="T21" s="108"/>
      <c r="U21" s="125" t="str">
        <f>IF(MIN(S21:S22)=0,"99999",MIN(S21:S22))</f>
        <v>99999</v>
      </c>
      <c r="V21" s="154">
        <f>IF(ISBLANK($S$3),COUNTIF($U$5:$U$32,CONCATENATE("&lt;",U21))+1,0)</f>
        <v>0</v>
      </c>
      <c r="W21" s="64">
        <v>24.37</v>
      </c>
      <c r="X21" s="125">
        <f>IF(MIN(W21:W22)=0,"99999",MIN(W21:W22))</f>
        <v>24.37</v>
      </c>
      <c r="Y21" s="160">
        <f>IF(ISBLANK($W$3),COUNTIF($X$5:$X$32,CONCATENATE("&lt;",X21))+1,0)</f>
        <v>3</v>
      </c>
      <c r="Z21" s="161">
        <f>G21+J21+N21+R21+V21+Y21</f>
        <v>26</v>
      </c>
      <c r="AA21" s="162">
        <f>COUNTIF($Z$5:$Z$32,CONCATENATE("&lt;",Z21))+1</f>
        <v>5</v>
      </c>
    </row>
    <row r="22" spans="1:27" ht="15.75" customHeight="1" thickBot="1">
      <c r="A22" s="151"/>
      <c r="B22" s="153"/>
      <c r="C22" s="65"/>
      <c r="D22" s="66"/>
      <c r="E22" s="67"/>
      <c r="F22" s="126"/>
      <c r="G22" s="155"/>
      <c r="H22" s="38">
        <v>65.7</v>
      </c>
      <c r="I22" s="126"/>
      <c r="J22" s="155"/>
      <c r="K22" s="47">
        <v>83.82</v>
      </c>
      <c r="L22" s="59">
        <v>0</v>
      </c>
      <c r="M22" s="126"/>
      <c r="N22" s="157"/>
      <c r="O22" s="35"/>
      <c r="P22" s="85"/>
      <c r="Q22" s="126"/>
      <c r="R22" s="155"/>
      <c r="S22" s="35"/>
      <c r="T22" s="109"/>
      <c r="U22" s="126"/>
      <c r="V22" s="155"/>
      <c r="W22" s="86">
        <v>24.48</v>
      </c>
      <c r="X22" s="126"/>
      <c r="Y22" s="160"/>
      <c r="Z22" s="161"/>
      <c r="AA22" s="162"/>
    </row>
    <row r="23" spans="1:27" ht="15" customHeight="1" thickBot="1">
      <c r="A23" s="169">
        <v>10</v>
      </c>
      <c r="B23" s="170" t="s">
        <v>30</v>
      </c>
      <c r="C23" s="68">
        <f>ZPV1!G21</f>
        <v>38.29</v>
      </c>
      <c r="D23" s="69">
        <f>ZPV1!N21</f>
        <v>13</v>
      </c>
      <c r="E23" s="70">
        <f>ZPV1!O21</f>
        <v>51.29</v>
      </c>
      <c r="F23" s="127">
        <f>IF(MIN(E23:E24)=0,"99999",MIN(E23:E24))</f>
        <v>51.29</v>
      </c>
      <c r="G23" s="114">
        <f>IF(ISBLANK($C$3),COUNTIF($F$5:$F$32,CONCATENATE("&lt;",F23))+1,0)</f>
        <v>4</v>
      </c>
      <c r="H23" s="71">
        <v>62.52</v>
      </c>
      <c r="I23" s="127">
        <f>IF(MIN(H23:H24)=0,"99999",MIN(H23:H24))</f>
        <v>62.52</v>
      </c>
      <c r="J23" s="114">
        <f>IF(ISBLANK($H$3),COUNTIF($I$5:$I$32,CONCATENATE("&lt;",I23))+1,0)</f>
        <v>6</v>
      </c>
      <c r="K23" s="72">
        <v>76.31</v>
      </c>
      <c r="L23" s="73">
        <v>0</v>
      </c>
      <c r="M23" s="127">
        <f>IF(MIN(K23:K24)=0,"99999",MIN(K23:K24))</f>
        <v>76.31</v>
      </c>
      <c r="N23" s="114">
        <f>IF(ISBLANK($K$3),COUNTIF($M$5:$M$32,CONCATENATE("&lt;",M23))+1,0)</f>
        <v>6</v>
      </c>
      <c r="O23" s="71">
        <v>91.59</v>
      </c>
      <c r="P23" s="73">
        <v>25</v>
      </c>
      <c r="Q23" s="127">
        <f>IF(MIN(O23:O24)=0,"99999",MIN(O23:O24))</f>
        <v>91.59</v>
      </c>
      <c r="R23" s="114">
        <f>IF(ISBLANK($O$3),COUNTIF($Q$5:$Q$32,CONCATENATE("&lt;",Q23))+1,0)</f>
        <v>1</v>
      </c>
      <c r="S23" s="71"/>
      <c r="T23" s="113"/>
      <c r="U23" s="127" t="str">
        <f>IF(MIN(S23:S24)=0,"99999",MIN(S23:S24))</f>
        <v>99999</v>
      </c>
      <c r="V23" s="114">
        <f>IF(ISBLANK($S$3),COUNTIF($U$5:$U$32,CONCATENATE("&lt;",U23))+1,0)</f>
        <v>0</v>
      </c>
      <c r="W23" s="90">
        <v>46.74</v>
      </c>
      <c r="X23" s="127">
        <f>IF(MIN(W23:W24)=0,"99999",MIN(W23:W24))</f>
        <v>39.47</v>
      </c>
      <c r="Y23" s="118">
        <f>IF(ISBLANK($W$3),COUNTIF($X$5:$X$32,CONCATENATE("&lt;",X23))+1,0)</f>
        <v>8</v>
      </c>
      <c r="Z23" s="119">
        <f>G23+J23+N23+R23+V23+Y23</f>
        <v>25</v>
      </c>
      <c r="AA23" s="120">
        <f>COUNTIF($Z$5:$Z$32,CONCATENATE("&lt;",Z23))+1</f>
        <v>4</v>
      </c>
    </row>
    <row r="24" spans="1:27" ht="15.75" customHeight="1" thickBot="1">
      <c r="A24" s="122"/>
      <c r="B24" s="164"/>
      <c r="C24" s="68"/>
      <c r="D24" s="69"/>
      <c r="E24" s="70"/>
      <c r="F24" s="117"/>
      <c r="G24" s="115"/>
      <c r="H24" s="74"/>
      <c r="I24" s="117"/>
      <c r="J24" s="115"/>
      <c r="K24" s="75"/>
      <c r="L24" s="76"/>
      <c r="M24" s="117"/>
      <c r="N24" s="115"/>
      <c r="O24" s="4"/>
      <c r="P24" s="106"/>
      <c r="Q24" s="117"/>
      <c r="R24" s="115"/>
      <c r="S24" s="4"/>
      <c r="T24" s="111"/>
      <c r="U24" s="117"/>
      <c r="V24" s="115"/>
      <c r="W24" s="4">
        <v>39.47</v>
      </c>
      <c r="X24" s="117"/>
      <c r="Y24" s="118"/>
      <c r="Z24" s="119"/>
      <c r="AA24" s="120"/>
    </row>
    <row r="25" spans="1:27" ht="15" customHeight="1" thickBot="1">
      <c r="A25" s="165">
        <v>11</v>
      </c>
      <c r="B25" s="171" t="s">
        <v>38</v>
      </c>
      <c r="C25" s="60">
        <f>ZPV1!G23</f>
        <v>42.12</v>
      </c>
      <c r="D25" s="61">
        <f>ZPV1!N23</f>
        <v>45</v>
      </c>
      <c r="E25" s="62">
        <f>ZPV1!O23</f>
        <v>87.12</v>
      </c>
      <c r="F25" s="125">
        <f>IF(MIN(E25:E26)=0,"99999",MIN(E25:E26))</f>
        <v>87.12</v>
      </c>
      <c r="G25" s="154">
        <f>IF(ISBLANK($C$3),COUNTIF($F$5:$F$32,CONCATENATE("&lt;",F25))+1,0)</f>
        <v>13</v>
      </c>
      <c r="H25" s="60">
        <v>67.09</v>
      </c>
      <c r="I25" s="125">
        <f>IF(MIN(H25:H26)=0,"99999",MIN(H25:H26))</f>
        <v>67.09</v>
      </c>
      <c r="J25" s="154">
        <f>IF(ISBLANK($H$3),COUNTIF($I$5:$I$32,CONCATENATE("&lt;",I25))+1,0)</f>
        <v>8</v>
      </c>
      <c r="K25" s="63">
        <v>75.27</v>
      </c>
      <c r="L25" s="61">
        <v>0</v>
      </c>
      <c r="M25" s="125">
        <f>IF(MIN(K25:K26)=0,"99999",MIN(K25:K26))</f>
        <v>75.27</v>
      </c>
      <c r="N25" s="156">
        <f>IF(ISBLANK($K$3),COUNTIF($M$5:$M$32,CONCATENATE("&lt;",M25))+1,0)</f>
        <v>5</v>
      </c>
      <c r="O25" s="64">
        <v>309.03</v>
      </c>
      <c r="P25" s="104">
        <v>180</v>
      </c>
      <c r="Q25" s="125">
        <f>IF(MIN(O25:O26)=0,"99999",MIN(O25:O26))</f>
        <v>309.03</v>
      </c>
      <c r="R25" s="154">
        <f>IF(ISBLANK($O$3),COUNTIF($Q$5:$Q$32,CONCATENATE("&lt;",Q25))+1,0)</f>
        <v>12</v>
      </c>
      <c r="S25" s="64"/>
      <c r="T25" s="108"/>
      <c r="U25" s="125" t="str">
        <f>IF(MIN(S25:S26)=0,"99999",MIN(S25:S26))</f>
        <v>99999</v>
      </c>
      <c r="V25" s="154">
        <f>IF(ISBLANK($S$3),COUNTIF($U$5:$U$32,CONCATENATE("&lt;",U25))+1,0)</f>
        <v>0</v>
      </c>
      <c r="W25" s="91">
        <v>62.84</v>
      </c>
      <c r="X25" s="125">
        <f>IF(MIN(W25:W26)=0,"99999",MIN(W25:W26))</f>
        <v>48.06</v>
      </c>
      <c r="Y25" s="160">
        <f>IF(ISBLANK($W$3),COUNTIF($X$5:$X$32,CONCATENATE("&lt;",X25))+1,0)</f>
        <v>10</v>
      </c>
      <c r="Z25" s="161">
        <f>G25+J25+N25+R25+V25+Y25</f>
        <v>48</v>
      </c>
      <c r="AA25" s="162">
        <f>COUNTIF($Z$5:$Z$32,CONCATENATE("&lt;",Z25))+1</f>
        <v>11</v>
      </c>
    </row>
    <row r="26" spans="1:27" ht="15.75" customHeight="1" thickBot="1">
      <c r="A26" s="151"/>
      <c r="B26" s="153"/>
      <c r="C26" s="77"/>
      <c r="D26" s="59"/>
      <c r="E26" s="78"/>
      <c r="F26" s="126"/>
      <c r="G26" s="155"/>
      <c r="H26" s="38"/>
      <c r="I26" s="126"/>
      <c r="J26" s="155"/>
      <c r="K26" s="43"/>
      <c r="L26" s="59"/>
      <c r="M26" s="126"/>
      <c r="N26" s="157"/>
      <c r="O26" s="35"/>
      <c r="P26" s="85"/>
      <c r="Q26" s="126"/>
      <c r="R26" s="155"/>
      <c r="S26" s="35"/>
      <c r="T26" s="109"/>
      <c r="U26" s="126"/>
      <c r="V26" s="155"/>
      <c r="W26" s="35">
        <v>48.06</v>
      </c>
      <c r="X26" s="126"/>
      <c r="Y26" s="160"/>
      <c r="Z26" s="161"/>
      <c r="AA26" s="162"/>
    </row>
    <row r="27" spans="1:27" ht="15" customHeight="1" thickBot="1">
      <c r="A27" s="121">
        <v>12</v>
      </c>
      <c r="B27" s="123" t="s">
        <v>47</v>
      </c>
      <c r="C27" s="29">
        <f>ZPV1!G25</f>
        <v>0</v>
      </c>
      <c r="D27" s="31">
        <f>ZPV1!N25</f>
        <v>0</v>
      </c>
      <c r="E27" s="30">
        <f>ZPV1!O25</f>
        <v>0</v>
      </c>
      <c r="F27" s="116" t="str">
        <f>IF(MIN(E27:E28)=0,"99999",MIN(E27:E28))</f>
        <v>99999</v>
      </c>
      <c r="G27" s="114">
        <f>IF(ISBLANK($C$3),COUNTIF($F$5:$F$32,CONCATENATE("&lt;",F27))+1,0)</f>
        <v>14</v>
      </c>
      <c r="H27" s="29" t="s">
        <v>35</v>
      </c>
      <c r="I27" s="116" t="str">
        <f>IF(MIN(H27:H28)=0,"99999",MIN(H27:H28))</f>
        <v>99999</v>
      </c>
      <c r="J27" s="114">
        <f>IF(ISBLANK($H$3),COUNTIF($I$5:$I$32,CONCATENATE("&lt;",I27))+1,0)</f>
        <v>12</v>
      </c>
      <c r="K27" s="44" t="s">
        <v>35</v>
      </c>
      <c r="L27" s="31">
        <v>0</v>
      </c>
      <c r="M27" s="116" t="str">
        <f>IF(MIN(K27:K28)=0,"99999",MIN(K27:K28))</f>
        <v>99999</v>
      </c>
      <c r="N27" s="114">
        <f>IF(ISBLANK($K$3),COUNTIF($M$5:$M$32,CONCATENATE("&lt;",M27))+1,0)</f>
        <v>14</v>
      </c>
      <c r="O27" s="3">
        <v>227.25</v>
      </c>
      <c r="P27" s="105">
        <v>115</v>
      </c>
      <c r="Q27" s="116">
        <f>IF(MIN(O27:O28)=0,"99999",MIN(O27:O28))</f>
        <v>227.25</v>
      </c>
      <c r="R27" s="114">
        <f>IF(ISBLANK($O$3),COUNTIF($Q$5:$Q$32,CONCATENATE("&lt;",Q27))+1,0)</f>
        <v>11</v>
      </c>
      <c r="S27" s="3"/>
      <c r="T27" s="110"/>
      <c r="U27" s="116" t="str">
        <f>IF(MIN(S27:S28)=0,"99999",MIN(S27:S28))</f>
        <v>99999</v>
      </c>
      <c r="V27" s="114">
        <f>IF(ISBLANK($S$3),COUNTIF($U$5:$U$32,CONCATENATE("&lt;",U27))+1,0)</f>
        <v>0</v>
      </c>
      <c r="W27" s="89">
        <v>146.91</v>
      </c>
      <c r="X27" s="116">
        <f>IF(MIN(W27:W28)=0,"99999",MIN(W27:W28))</f>
        <v>53.54</v>
      </c>
      <c r="Y27" s="118">
        <f>IF(ISBLANK($W$3),COUNTIF($X$5:$X$32,CONCATENATE("&lt;",X27))+1,0)</f>
        <v>11</v>
      </c>
      <c r="Z27" s="119">
        <f>G27+J27+N27+R27+V27+Y27</f>
        <v>62</v>
      </c>
      <c r="AA27" s="120">
        <f>COUNTIF($Z$5:$Z$32,CONCATENATE("&lt;",Z27))+1</f>
        <v>13</v>
      </c>
    </row>
    <row r="28" spans="1:27" ht="15.75" customHeight="1" thickBot="1">
      <c r="A28" s="122"/>
      <c r="B28" s="124"/>
      <c r="C28" s="79"/>
      <c r="D28" s="37"/>
      <c r="E28" s="80"/>
      <c r="F28" s="117"/>
      <c r="G28" s="115"/>
      <c r="H28" s="42"/>
      <c r="I28" s="117"/>
      <c r="J28" s="115"/>
      <c r="K28" s="45"/>
      <c r="L28" s="37"/>
      <c r="M28" s="117"/>
      <c r="N28" s="115"/>
      <c r="O28" s="4"/>
      <c r="P28" s="76"/>
      <c r="Q28" s="117"/>
      <c r="R28" s="115"/>
      <c r="S28" s="4"/>
      <c r="T28" s="111"/>
      <c r="U28" s="117"/>
      <c r="V28" s="115"/>
      <c r="W28" s="4">
        <v>53.54</v>
      </c>
      <c r="X28" s="117"/>
      <c r="Y28" s="118"/>
      <c r="Z28" s="119"/>
      <c r="AA28" s="120"/>
    </row>
    <row r="29" spans="1:27" ht="15" customHeight="1" thickBot="1">
      <c r="A29" s="150">
        <v>13</v>
      </c>
      <c r="B29" s="158" t="s">
        <v>32</v>
      </c>
      <c r="C29" s="32">
        <f>ZPV1!G27</f>
        <v>34.37</v>
      </c>
      <c r="D29" s="33">
        <f>ZPV1!N27</f>
        <v>30</v>
      </c>
      <c r="E29" s="34">
        <f>ZPV1!O27</f>
        <v>64.37</v>
      </c>
      <c r="F29" s="128">
        <f>IF(MIN(E29:E30)=0,"99999",MIN(E29:E30))</f>
        <v>64.37</v>
      </c>
      <c r="G29" s="154">
        <f>IF(ISBLANK($C$3),COUNTIF($F$5:$F$32,CONCATENATE("&lt;",F29))+1,0)</f>
        <v>8</v>
      </c>
      <c r="H29" s="36" t="s">
        <v>35</v>
      </c>
      <c r="I29" s="128" t="str">
        <f>IF(MIN(H29:H30)=0,"99999",MIN(H29:H30))</f>
        <v>99999</v>
      </c>
      <c r="J29" s="154">
        <f>IF(ISBLANK($H$3),COUNTIF($I$5:$I$32,CONCATENATE("&lt;",I29))+1,0)</f>
        <v>12</v>
      </c>
      <c r="K29" s="81">
        <v>108.63</v>
      </c>
      <c r="L29" s="82">
        <v>20</v>
      </c>
      <c r="M29" s="128">
        <f>IF(MIN(K29:K30)=0,"99999",MIN(K29:K30))</f>
        <v>108.63</v>
      </c>
      <c r="N29" s="156">
        <f>IF(ISBLANK($K$3),COUNTIF($M$5:$M$32,CONCATENATE("&lt;",M29))+1,0)</f>
        <v>10</v>
      </c>
      <c r="O29" s="36" t="s">
        <v>35</v>
      </c>
      <c r="P29" s="82"/>
      <c r="Q29" s="128" t="str">
        <f>IF(MIN(O29:O30)=0,"99999",MIN(O29:O30))</f>
        <v>99999</v>
      </c>
      <c r="R29" s="154">
        <f>IF(ISBLANK($O$3),COUNTIF($Q$5:$Q$32,CONCATENATE("&lt;",Q29))+1,0)</f>
        <v>13</v>
      </c>
      <c r="S29" s="36"/>
      <c r="T29" s="112"/>
      <c r="U29" s="128" t="str">
        <f>IF(MIN(S29:S30)=0,"99999",MIN(S29:S30))</f>
        <v>99999</v>
      </c>
      <c r="V29" s="154">
        <f>IF(ISBLANK($S$3),COUNTIF($U$5:$U$32,CONCATENATE("&lt;",U29))+1,0)</f>
        <v>0</v>
      </c>
      <c r="W29" s="36" t="s">
        <v>35</v>
      </c>
      <c r="X29" s="128" t="str">
        <f>IF(MIN(W29:W30)=0,"99999",MIN(W29:W30))</f>
        <v>99999</v>
      </c>
      <c r="Y29" s="160">
        <f>IF(ISBLANK($W$3),COUNTIF($X$5:$X$32,CONCATENATE("&lt;",X29))+1,0)</f>
        <v>13</v>
      </c>
      <c r="Z29" s="161">
        <f>G29+J29+N29+R29+V29+Y29</f>
        <v>56</v>
      </c>
      <c r="AA29" s="162">
        <f>COUNTIF($Z$5:$Z$32,CONCATENATE("&lt;",Z29))+1</f>
        <v>12</v>
      </c>
    </row>
    <row r="30" spans="1:27" ht="15.75" customHeight="1" thickBot="1">
      <c r="A30" s="151"/>
      <c r="B30" s="159"/>
      <c r="C30" s="32"/>
      <c r="D30" s="33"/>
      <c r="E30" s="34"/>
      <c r="F30" s="126"/>
      <c r="G30" s="155"/>
      <c r="H30" s="83"/>
      <c r="I30" s="126"/>
      <c r="J30" s="155"/>
      <c r="K30" s="84"/>
      <c r="L30" s="85"/>
      <c r="M30" s="126"/>
      <c r="N30" s="157"/>
      <c r="O30" s="35"/>
      <c r="P30" s="107"/>
      <c r="Q30" s="126"/>
      <c r="R30" s="155"/>
      <c r="S30" s="35"/>
      <c r="T30" s="109"/>
      <c r="U30" s="126"/>
      <c r="V30" s="155"/>
      <c r="W30" s="35"/>
      <c r="X30" s="126"/>
      <c r="Y30" s="160"/>
      <c r="Z30" s="161"/>
      <c r="AA30" s="162"/>
    </row>
    <row r="31" spans="1:27" ht="15" customHeight="1" thickBot="1">
      <c r="A31" s="121">
        <v>14</v>
      </c>
      <c r="B31" s="123" t="s">
        <v>45</v>
      </c>
      <c r="C31" s="29">
        <f>ZPV1!G29</f>
        <v>45.18</v>
      </c>
      <c r="D31" s="31">
        <f>ZPV1!N29</f>
        <v>41</v>
      </c>
      <c r="E31" s="30">
        <f>ZPV1!O29</f>
        <v>86.18</v>
      </c>
      <c r="F31" s="116">
        <f>IF(MIN(E31:E32)=0,"99999",MIN(E31:E32))</f>
        <v>86.18</v>
      </c>
      <c r="G31" s="172">
        <f>IF(ISBLANK($C$3),COUNTIF($F$5:$F$32,CONCATENATE("&lt;",F31))+1,0)</f>
        <v>12</v>
      </c>
      <c r="H31" s="29">
        <v>109.59</v>
      </c>
      <c r="I31" s="116">
        <f>IF(MIN(H31:H32)=0,"99999",MIN(H31:H32))</f>
        <v>109.59</v>
      </c>
      <c r="J31" s="172">
        <f>IF(ISBLANK($H$3),COUNTIF($I$5:$I$32,CONCATENATE("&lt;",I31))+1,0)</f>
        <v>11</v>
      </c>
      <c r="K31" s="44">
        <v>147.04</v>
      </c>
      <c r="L31" s="31">
        <v>40</v>
      </c>
      <c r="M31" s="116">
        <f>IF(MIN(K31:K32)=0,"99999",MIN(K31:K32))</f>
        <v>147.04</v>
      </c>
      <c r="N31" s="172">
        <f>IF(ISBLANK($K$3),COUNTIF($M$5:$M$32,CONCATENATE("&lt;",M31))+1,0)</f>
        <v>13</v>
      </c>
      <c r="O31" s="3" t="s">
        <v>35</v>
      </c>
      <c r="P31" s="105"/>
      <c r="Q31" s="116" t="str">
        <f>IF(MIN(O31:O32)=0,"99999",MIN(O31:O32))</f>
        <v>99999</v>
      </c>
      <c r="R31" s="172">
        <f>IF(ISBLANK($O$3),COUNTIF($Q$5:$Q$32,CONCATENATE("&lt;",Q31))+1,0)</f>
        <v>13</v>
      </c>
      <c r="S31" s="3"/>
      <c r="T31" s="110"/>
      <c r="U31" s="116" t="str">
        <f>IF(MIN(S31:S32)=0,"99999",MIN(S31:S32))</f>
        <v>99999</v>
      </c>
      <c r="V31" s="172">
        <f>IF(ISBLANK($S$3),COUNTIF($U$5:$U$32,CONCATENATE("&lt;",U31))+1,0)</f>
        <v>0</v>
      </c>
      <c r="W31" s="3" t="s">
        <v>35</v>
      </c>
      <c r="X31" s="116" t="str">
        <f>IF(MIN(W31:W32)=0,"99999",MIN(W31:W32))</f>
        <v>99999</v>
      </c>
      <c r="Y31" s="118">
        <f>IF(ISBLANK($W$3),COUNTIF($X$5:$X$32,CONCATENATE("&lt;",X31))+1,0)</f>
        <v>13</v>
      </c>
      <c r="Z31" s="119">
        <f>G31+J31+N31+R31+V31+Y31</f>
        <v>62</v>
      </c>
      <c r="AA31" s="174">
        <v>14</v>
      </c>
    </row>
    <row r="32" spans="1:27" ht="15.75" customHeight="1" thickBot="1">
      <c r="A32" s="122"/>
      <c r="B32" s="124"/>
      <c r="C32" s="79"/>
      <c r="D32" s="37"/>
      <c r="E32" s="80"/>
      <c r="F32" s="117"/>
      <c r="G32" s="173"/>
      <c r="H32" s="42"/>
      <c r="I32" s="117"/>
      <c r="J32" s="173"/>
      <c r="K32" s="45"/>
      <c r="L32" s="37"/>
      <c r="M32" s="117"/>
      <c r="N32" s="173"/>
      <c r="O32" s="4"/>
      <c r="P32" s="76"/>
      <c r="Q32" s="117"/>
      <c r="R32" s="173"/>
      <c r="S32" s="4"/>
      <c r="T32" s="111"/>
      <c r="U32" s="117"/>
      <c r="V32" s="173"/>
      <c r="W32" s="4"/>
      <c r="X32" s="117"/>
      <c r="Y32" s="118"/>
      <c r="Z32" s="119"/>
      <c r="AA32" s="174"/>
    </row>
  </sheetData>
  <sheetProtection/>
  <mergeCells count="241">
    <mergeCell ref="AA31:AA32"/>
    <mergeCell ref="A29:A30"/>
    <mergeCell ref="V31:V32"/>
    <mergeCell ref="X31:X32"/>
    <mergeCell ref="Y31:Y32"/>
    <mergeCell ref="Z31:Z32"/>
    <mergeCell ref="N31:N32"/>
    <mergeCell ref="Q31:Q32"/>
    <mergeCell ref="R31:R32"/>
    <mergeCell ref="U31:U32"/>
    <mergeCell ref="Y29:Y30"/>
    <mergeCell ref="Z29:Z30"/>
    <mergeCell ref="AA29:AA30"/>
    <mergeCell ref="A31:A32"/>
    <mergeCell ref="B31:B32"/>
    <mergeCell ref="F31:F32"/>
    <mergeCell ref="G31:G32"/>
    <mergeCell ref="I31:I32"/>
    <mergeCell ref="J31:J32"/>
    <mergeCell ref="M31:M32"/>
    <mergeCell ref="Q5:Q6"/>
    <mergeCell ref="Q21:Q22"/>
    <mergeCell ref="U7:U8"/>
    <mergeCell ref="U9:U10"/>
    <mergeCell ref="U11:U12"/>
    <mergeCell ref="U13:U14"/>
    <mergeCell ref="U15:U16"/>
    <mergeCell ref="U17:U18"/>
    <mergeCell ref="U19:U20"/>
    <mergeCell ref="R29:R30"/>
    <mergeCell ref="U29:U30"/>
    <mergeCell ref="V29:V30"/>
    <mergeCell ref="X29:X30"/>
    <mergeCell ref="J29:J30"/>
    <mergeCell ref="M29:M30"/>
    <mergeCell ref="N29:N30"/>
    <mergeCell ref="Q29:Q30"/>
    <mergeCell ref="B29:B30"/>
    <mergeCell ref="F29:F30"/>
    <mergeCell ref="G29:G30"/>
    <mergeCell ref="I29:I30"/>
    <mergeCell ref="X17:X18"/>
    <mergeCell ref="X19:X20"/>
    <mergeCell ref="X5:X6"/>
    <mergeCell ref="X21:X22"/>
    <mergeCell ref="V7:V8"/>
    <mergeCell ref="Y7:Y8"/>
    <mergeCell ref="X11:X12"/>
    <mergeCell ref="X13:X14"/>
    <mergeCell ref="Q23:Q24"/>
    <mergeCell ref="Q25:Q26"/>
    <mergeCell ref="Y21:Y22"/>
    <mergeCell ref="V19:V20"/>
    <mergeCell ref="Y19:Y20"/>
    <mergeCell ref="V21:V22"/>
    <mergeCell ref="N25:N26"/>
    <mergeCell ref="R25:R26"/>
    <mergeCell ref="I25:I26"/>
    <mergeCell ref="F25:F26"/>
    <mergeCell ref="M25:M26"/>
    <mergeCell ref="A25:A26"/>
    <mergeCell ref="B25:B26"/>
    <mergeCell ref="G25:G26"/>
    <mergeCell ref="J25:J26"/>
    <mergeCell ref="Z25:Z26"/>
    <mergeCell ref="AA25:AA26"/>
    <mergeCell ref="V23:V24"/>
    <mergeCell ref="Y23:Y24"/>
    <mergeCell ref="Z23:Z24"/>
    <mergeCell ref="AA23:AA24"/>
    <mergeCell ref="V25:V26"/>
    <mergeCell ref="Y25:Y26"/>
    <mergeCell ref="X23:X24"/>
    <mergeCell ref="X25:X26"/>
    <mergeCell ref="I23:I24"/>
    <mergeCell ref="F21:F22"/>
    <mergeCell ref="F23:F24"/>
    <mergeCell ref="M21:M22"/>
    <mergeCell ref="M23:M24"/>
    <mergeCell ref="G21:G22"/>
    <mergeCell ref="J21:J22"/>
    <mergeCell ref="N21:N22"/>
    <mergeCell ref="R21:R22"/>
    <mergeCell ref="I21:I22"/>
    <mergeCell ref="V5:V6"/>
    <mergeCell ref="Y5:Y6"/>
    <mergeCell ref="Z5:Z6"/>
    <mergeCell ref="AA5:AA6"/>
    <mergeCell ref="Z21:Z22"/>
    <mergeCell ref="AA21:AA22"/>
    <mergeCell ref="A23:A24"/>
    <mergeCell ref="B23:B24"/>
    <mergeCell ref="G23:G24"/>
    <mergeCell ref="J23:J24"/>
    <mergeCell ref="N23:N24"/>
    <mergeCell ref="R23:R24"/>
    <mergeCell ref="A21:A22"/>
    <mergeCell ref="B21:B22"/>
    <mergeCell ref="I5:I6"/>
    <mergeCell ref="F5:F6"/>
    <mergeCell ref="M19:M20"/>
    <mergeCell ref="M5:M6"/>
    <mergeCell ref="Z17:Z18"/>
    <mergeCell ref="AA17:AA18"/>
    <mergeCell ref="A19:A20"/>
    <mergeCell ref="B19:B20"/>
    <mergeCell ref="G19:G20"/>
    <mergeCell ref="J19:J20"/>
    <mergeCell ref="N19:N20"/>
    <mergeCell ref="R19:R20"/>
    <mergeCell ref="F19:F20"/>
    <mergeCell ref="I19:I20"/>
    <mergeCell ref="M17:M18"/>
    <mergeCell ref="Z19:Z20"/>
    <mergeCell ref="AA19:AA20"/>
    <mergeCell ref="A5:A6"/>
    <mergeCell ref="B5:B6"/>
    <mergeCell ref="G5:G6"/>
    <mergeCell ref="J5:J6"/>
    <mergeCell ref="N5:N6"/>
    <mergeCell ref="R5:R6"/>
    <mergeCell ref="V17:V18"/>
    <mergeCell ref="A15:A16"/>
    <mergeCell ref="B15:B16"/>
    <mergeCell ref="G15:G16"/>
    <mergeCell ref="J15:J16"/>
    <mergeCell ref="F15:F16"/>
    <mergeCell ref="I15:I16"/>
    <mergeCell ref="N17:N18"/>
    <mergeCell ref="R17:R18"/>
    <mergeCell ref="V13:V14"/>
    <mergeCell ref="Y13:Y14"/>
    <mergeCell ref="N15:N16"/>
    <mergeCell ref="R15:R16"/>
    <mergeCell ref="Y17:Y18"/>
    <mergeCell ref="V15:V16"/>
    <mergeCell ref="Y15:Y16"/>
    <mergeCell ref="X15:X16"/>
    <mergeCell ref="A17:A18"/>
    <mergeCell ref="B17:B18"/>
    <mergeCell ref="G17:G18"/>
    <mergeCell ref="J17:J18"/>
    <mergeCell ref="F17:F18"/>
    <mergeCell ref="I17:I18"/>
    <mergeCell ref="M11:M12"/>
    <mergeCell ref="M13:M14"/>
    <mergeCell ref="Z15:Z16"/>
    <mergeCell ref="AA15:AA16"/>
    <mergeCell ref="Z13:Z14"/>
    <mergeCell ref="AA13:AA14"/>
    <mergeCell ref="M15:M16"/>
    <mergeCell ref="V11:V12"/>
    <mergeCell ref="Y11:Y12"/>
    <mergeCell ref="A11:A12"/>
    <mergeCell ref="B11:B12"/>
    <mergeCell ref="G11:G12"/>
    <mergeCell ref="J11:J12"/>
    <mergeCell ref="F11:F12"/>
    <mergeCell ref="I11:I12"/>
    <mergeCell ref="N13:N14"/>
    <mergeCell ref="R13:R14"/>
    <mergeCell ref="V9:V10"/>
    <mergeCell ref="Y9:Y10"/>
    <mergeCell ref="N11:N12"/>
    <mergeCell ref="R11:R12"/>
    <mergeCell ref="A13:A14"/>
    <mergeCell ref="B13:B14"/>
    <mergeCell ref="G13:G14"/>
    <mergeCell ref="J13:J14"/>
    <mergeCell ref="F13:F14"/>
    <mergeCell ref="I13:I14"/>
    <mergeCell ref="X7:X8"/>
    <mergeCell ref="X9:X10"/>
    <mergeCell ref="Z11:Z12"/>
    <mergeCell ref="AA11:AA12"/>
    <mergeCell ref="Z9:Z10"/>
    <mergeCell ref="AA9:AA10"/>
    <mergeCell ref="F9:F10"/>
    <mergeCell ref="I9:I10"/>
    <mergeCell ref="M9:M10"/>
    <mergeCell ref="Q9:Q10"/>
    <mergeCell ref="F7:F8"/>
    <mergeCell ref="I7:I8"/>
    <mergeCell ref="M7:M8"/>
    <mergeCell ref="Q7:Q8"/>
    <mergeCell ref="G7:G8"/>
    <mergeCell ref="J7:J8"/>
    <mergeCell ref="N7:N8"/>
    <mergeCell ref="R7:R8"/>
    <mergeCell ref="Z7:Z8"/>
    <mergeCell ref="AA7:AA8"/>
    <mergeCell ref="A9:A10"/>
    <mergeCell ref="B9:B10"/>
    <mergeCell ref="G9:G10"/>
    <mergeCell ref="J9:J10"/>
    <mergeCell ref="N9:N10"/>
    <mergeCell ref="R9:R10"/>
    <mergeCell ref="A7:A8"/>
    <mergeCell ref="B7:B8"/>
    <mergeCell ref="A2:A3"/>
    <mergeCell ref="W3:Y3"/>
    <mergeCell ref="B2:B3"/>
    <mergeCell ref="C3:G3"/>
    <mergeCell ref="H3:J3"/>
    <mergeCell ref="K3:N3"/>
    <mergeCell ref="O3:R3"/>
    <mergeCell ref="S3:V3"/>
    <mergeCell ref="Q19:Q20"/>
    <mergeCell ref="A1:AA1"/>
    <mergeCell ref="C2:G2"/>
    <mergeCell ref="H2:J2"/>
    <mergeCell ref="K2:N2"/>
    <mergeCell ref="O2:R2"/>
    <mergeCell ref="S2:V2"/>
    <mergeCell ref="W2:Y2"/>
    <mergeCell ref="Z2:Z4"/>
    <mergeCell ref="AA2:AA4"/>
    <mergeCell ref="N27:N28"/>
    <mergeCell ref="Q27:Q28"/>
    <mergeCell ref="U5:U6"/>
    <mergeCell ref="U21:U22"/>
    <mergeCell ref="U23:U24"/>
    <mergeCell ref="U25:U26"/>
    <mergeCell ref="Q11:Q12"/>
    <mergeCell ref="Q13:Q14"/>
    <mergeCell ref="Q15:Q16"/>
    <mergeCell ref="Q17:Q18"/>
    <mergeCell ref="Y27:Y28"/>
    <mergeCell ref="Z27:Z28"/>
    <mergeCell ref="AA27:AA28"/>
    <mergeCell ref="A27:A28"/>
    <mergeCell ref="B27:B28"/>
    <mergeCell ref="F27:F28"/>
    <mergeCell ref="G27:G28"/>
    <mergeCell ref="I27:I28"/>
    <mergeCell ref="J27:J28"/>
    <mergeCell ref="M27:M28"/>
    <mergeCell ref="R27:R28"/>
    <mergeCell ref="U27:U28"/>
    <mergeCell ref="V27:V28"/>
    <mergeCell ref="X27:X28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7.7109375" style="0" customWidth="1"/>
    <col min="3" max="3" width="8.421875" style="2" customWidth="1"/>
    <col min="4" max="5" width="8.7109375" style="2" customWidth="1"/>
    <col min="6" max="6" width="8.57421875" style="2" customWidth="1"/>
    <col min="7" max="7" width="7.7109375" style="2" bestFit="1" customWidth="1"/>
    <col min="8" max="14" width="8.7109375" style="2" customWidth="1"/>
    <col min="15" max="15" width="10.8515625" style="2" customWidth="1"/>
    <col min="16" max="16" width="8.8515625" style="2" hidden="1" customWidth="1"/>
    <col min="17" max="17" width="7.7109375" style="1" customWidth="1"/>
  </cols>
  <sheetData>
    <row r="1" spans="1:17" ht="19.5" customHeight="1" thickBot="1">
      <c r="A1" s="178" t="s">
        <v>21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  <c r="Q1" s="181"/>
    </row>
    <row r="2" spans="1:17" ht="45.75" thickBot="1">
      <c r="A2" s="5" t="s">
        <v>19</v>
      </c>
      <c r="B2" s="6" t="s">
        <v>0</v>
      </c>
      <c r="C2" s="7" t="s">
        <v>15</v>
      </c>
      <c r="D2" s="8" t="s">
        <v>16</v>
      </c>
      <c r="E2" s="8" t="s">
        <v>17</v>
      </c>
      <c r="F2" s="8" t="s">
        <v>1</v>
      </c>
      <c r="G2" s="16" t="s">
        <v>40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18</v>
      </c>
      <c r="O2" s="9" t="s">
        <v>28</v>
      </c>
      <c r="P2" s="28"/>
      <c r="Q2" s="10" t="s">
        <v>20</v>
      </c>
    </row>
    <row r="3" spans="1:17" ht="15">
      <c r="A3" s="175">
        <v>8</v>
      </c>
      <c r="B3" s="176" t="str">
        <f>'CELKOVÉ VÝSLEDKY1'!B5</f>
        <v>Staré Prachatice</v>
      </c>
      <c r="C3" s="14">
        <v>0.65625</v>
      </c>
      <c r="D3" s="12">
        <v>0.6796990740740741</v>
      </c>
      <c r="E3" s="12">
        <v>8.101851851851852E-05</v>
      </c>
      <c r="F3" s="11">
        <f>D3-C3-E3</f>
        <v>0.02336805555555563</v>
      </c>
      <c r="G3" s="22">
        <v>33.39</v>
      </c>
      <c r="H3" s="23">
        <v>12</v>
      </c>
      <c r="I3" s="23">
        <v>5</v>
      </c>
      <c r="J3" s="23">
        <v>3</v>
      </c>
      <c r="K3" s="23">
        <v>8</v>
      </c>
      <c r="L3" s="23">
        <v>3</v>
      </c>
      <c r="M3" s="23">
        <v>0</v>
      </c>
      <c r="N3" s="20">
        <f>SUM(H3:M3)</f>
        <v>31</v>
      </c>
      <c r="O3" s="21">
        <f>N3+G3</f>
        <v>64.39</v>
      </c>
      <c r="P3" s="185">
        <f>MIN(O3:O4)</f>
        <v>64.39</v>
      </c>
      <c r="Q3" s="183">
        <f>COUNTIF($P$3:$P$30,CONCATENATE("&lt;",P3))+1</f>
        <v>10</v>
      </c>
    </row>
    <row r="4" spans="1:17" ht="15.75" thickBot="1">
      <c r="A4" s="175"/>
      <c r="B4" s="177"/>
      <c r="C4" s="14"/>
      <c r="D4" s="12"/>
      <c r="E4" s="12"/>
      <c r="F4" s="11"/>
      <c r="G4" s="22"/>
      <c r="H4" s="23"/>
      <c r="I4" s="23"/>
      <c r="J4" s="23"/>
      <c r="K4" s="23"/>
      <c r="L4" s="23"/>
      <c r="M4" s="23"/>
      <c r="N4" s="20"/>
      <c r="O4" s="21"/>
      <c r="P4" s="186"/>
      <c r="Q4" s="184"/>
    </row>
    <row r="5" spans="1:17" ht="15">
      <c r="A5" s="182">
        <v>1</v>
      </c>
      <c r="B5" s="176" t="str">
        <f>'CELKOVÉ VÝSLEDKY1'!B7</f>
        <v>Jáma</v>
      </c>
      <c r="C5" s="17">
        <v>0.6319444444444444</v>
      </c>
      <c r="D5" s="11">
        <v>0.6534953703703704</v>
      </c>
      <c r="E5" s="11">
        <v>0</v>
      </c>
      <c r="F5" s="11">
        <f>D5-C5-E5</f>
        <v>0.021550925925926</v>
      </c>
      <c r="G5" s="18">
        <v>31.02</v>
      </c>
      <c r="H5" s="19">
        <v>11</v>
      </c>
      <c r="I5" s="19">
        <v>0</v>
      </c>
      <c r="J5" s="19">
        <v>0</v>
      </c>
      <c r="K5" s="19">
        <v>0</v>
      </c>
      <c r="L5" s="19">
        <v>0</v>
      </c>
      <c r="M5" s="19">
        <v>6</v>
      </c>
      <c r="N5" s="20">
        <f aca="true" t="shared" si="0" ref="N5:N23">SUM(H5:M5)</f>
        <v>17</v>
      </c>
      <c r="O5" s="21">
        <f>N5+G5</f>
        <v>48.019999999999996</v>
      </c>
      <c r="P5" s="185">
        <f>MIN(O5:O6)</f>
        <v>48.019999999999996</v>
      </c>
      <c r="Q5" s="183">
        <f>COUNTIF($P$3:$P$30,CONCATENATE("&lt;",P5))+1</f>
        <v>4</v>
      </c>
    </row>
    <row r="6" spans="1:17" ht="15.75" thickBot="1">
      <c r="A6" s="175"/>
      <c r="B6" s="177"/>
      <c r="C6" s="14"/>
      <c r="D6" s="12"/>
      <c r="E6" s="12"/>
      <c r="F6" s="11"/>
      <c r="G6" s="22"/>
      <c r="H6" s="23"/>
      <c r="I6" s="23"/>
      <c r="J6" s="23"/>
      <c r="K6" s="23"/>
      <c r="L6" s="23"/>
      <c r="M6" s="23"/>
      <c r="N6" s="20"/>
      <c r="O6" s="56"/>
      <c r="P6" s="186"/>
      <c r="Q6" s="184"/>
    </row>
    <row r="7" spans="1:17" ht="15">
      <c r="A7" s="175">
        <v>2</v>
      </c>
      <c r="B7" s="176" t="str">
        <f>'CELKOVÉ VÝSLEDKY1'!B9</f>
        <v>Ktiš</v>
      </c>
      <c r="C7" s="14">
        <v>0.6354166666666666</v>
      </c>
      <c r="D7" s="12">
        <v>0.6610416666666666</v>
      </c>
      <c r="E7" s="12">
        <v>0</v>
      </c>
      <c r="F7" s="11">
        <f>D7-C7-E7</f>
        <v>0.02562500000000001</v>
      </c>
      <c r="G7" s="22">
        <v>36.54</v>
      </c>
      <c r="H7" s="23">
        <v>10</v>
      </c>
      <c r="I7" s="23">
        <v>5</v>
      </c>
      <c r="J7" s="23">
        <v>3</v>
      </c>
      <c r="K7" s="23">
        <v>7</v>
      </c>
      <c r="L7" s="23">
        <v>7</v>
      </c>
      <c r="M7" s="23">
        <v>3</v>
      </c>
      <c r="N7" s="20">
        <f t="shared" si="0"/>
        <v>35</v>
      </c>
      <c r="O7" s="21">
        <f aca="true" t="shared" si="1" ref="O7:O23">N7+G7</f>
        <v>71.53999999999999</v>
      </c>
      <c r="P7" s="185">
        <f>MIN(O7:O8)</f>
        <v>71.53999999999999</v>
      </c>
      <c r="Q7" s="183">
        <f>COUNTIF($P$3:$P$30,CONCATENATE("&lt;",P7))+1</f>
        <v>12</v>
      </c>
    </row>
    <row r="8" spans="1:17" ht="15.75" thickBot="1">
      <c r="A8" s="175"/>
      <c r="B8" s="177"/>
      <c r="C8" s="14"/>
      <c r="D8" s="12"/>
      <c r="E8" s="12"/>
      <c r="F8" s="11"/>
      <c r="G8" s="22"/>
      <c r="H8" s="23"/>
      <c r="I8" s="23"/>
      <c r="J8" s="23"/>
      <c r="K8" s="23"/>
      <c r="L8" s="23"/>
      <c r="M8" s="23"/>
      <c r="N8" s="20"/>
      <c r="O8" s="21"/>
      <c r="P8" s="186"/>
      <c r="Q8" s="184"/>
    </row>
    <row r="9" spans="1:17" ht="15">
      <c r="A9" s="175">
        <v>3</v>
      </c>
      <c r="B9" s="176" t="str">
        <f>'CELKOVÉ VÝSLEDKY1'!B11</f>
        <v>Stachy</v>
      </c>
      <c r="C9" s="14">
        <v>0.638888888888889</v>
      </c>
      <c r="D9" s="12">
        <v>0.6618055555555555</v>
      </c>
      <c r="E9" s="12">
        <v>0.002488425925925926</v>
      </c>
      <c r="F9" s="11">
        <f aca="true" t="shared" si="2" ref="F9:F23">D9-C9-E9</f>
        <v>0.02042824074074066</v>
      </c>
      <c r="G9" s="22">
        <v>29.25</v>
      </c>
      <c r="H9" s="23">
        <v>12</v>
      </c>
      <c r="I9" s="23">
        <v>1</v>
      </c>
      <c r="J9" s="23">
        <v>0</v>
      </c>
      <c r="K9" s="23">
        <v>15</v>
      </c>
      <c r="L9" s="23">
        <v>0</v>
      </c>
      <c r="M9" s="23">
        <v>0</v>
      </c>
      <c r="N9" s="20">
        <f t="shared" si="0"/>
        <v>28</v>
      </c>
      <c r="O9" s="21">
        <f t="shared" si="1"/>
        <v>57.25</v>
      </c>
      <c r="P9" s="185">
        <f>MIN(O9:O10)</f>
        <v>57.25</v>
      </c>
      <c r="Q9" s="183">
        <f>COUNTIF($P$3:$P$30,CONCATENATE("&lt;",P9))+1</f>
        <v>8</v>
      </c>
    </row>
    <row r="10" spans="1:17" ht="15.75" thickBot="1">
      <c r="A10" s="175"/>
      <c r="B10" s="177"/>
      <c r="C10" s="14"/>
      <c r="D10" s="12"/>
      <c r="E10" s="12"/>
      <c r="F10" s="11"/>
      <c r="G10" s="22"/>
      <c r="H10" s="23"/>
      <c r="I10" s="23"/>
      <c r="J10" s="23"/>
      <c r="K10" s="23"/>
      <c r="L10" s="23"/>
      <c r="M10" s="23"/>
      <c r="N10" s="20"/>
      <c r="O10" s="21"/>
      <c r="P10" s="186"/>
      <c r="Q10" s="184"/>
    </row>
    <row r="11" spans="1:17" ht="15">
      <c r="A11" s="175">
        <v>4</v>
      </c>
      <c r="B11" s="176" t="str">
        <f>'CELKOVÉ VÝSLEDKY1'!B13</f>
        <v>Netolice A</v>
      </c>
      <c r="C11" s="14">
        <v>0.642361111111111</v>
      </c>
      <c r="D11" s="12">
        <v>0.6657060185185185</v>
      </c>
      <c r="E11" s="12">
        <v>0</v>
      </c>
      <c r="F11" s="11">
        <f t="shared" si="2"/>
        <v>0.023344907407407467</v>
      </c>
      <c r="G11" s="22">
        <v>33.37</v>
      </c>
      <c r="H11" s="23">
        <v>6</v>
      </c>
      <c r="I11" s="23">
        <v>1</v>
      </c>
      <c r="J11" s="23">
        <v>3</v>
      </c>
      <c r="K11" s="23">
        <v>0</v>
      </c>
      <c r="L11" s="23">
        <v>5</v>
      </c>
      <c r="M11" s="23">
        <v>6</v>
      </c>
      <c r="N11" s="20">
        <f t="shared" si="0"/>
        <v>21</v>
      </c>
      <c r="O11" s="21">
        <f t="shared" si="1"/>
        <v>54.37</v>
      </c>
      <c r="P11" s="185">
        <f>MIN(O11:O12)</f>
        <v>54.37</v>
      </c>
      <c r="Q11" s="183">
        <f>COUNTIF($P$3:$P$30,CONCATENATE("&lt;",P11))+1</f>
        <v>6</v>
      </c>
    </row>
    <row r="12" spans="1:17" ht="15.75" thickBot="1">
      <c r="A12" s="175"/>
      <c r="B12" s="177"/>
      <c r="C12" s="14"/>
      <c r="D12" s="12"/>
      <c r="E12" s="12"/>
      <c r="F12" s="11"/>
      <c r="G12" s="22"/>
      <c r="H12" s="23"/>
      <c r="I12" s="23"/>
      <c r="J12" s="23"/>
      <c r="K12" s="23"/>
      <c r="L12" s="23"/>
      <c r="M12" s="23"/>
      <c r="N12" s="20"/>
      <c r="O12" s="21"/>
      <c r="P12" s="186"/>
      <c r="Q12" s="184"/>
    </row>
    <row r="13" spans="1:17" ht="15">
      <c r="A13" s="175">
        <v>5</v>
      </c>
      <c r="B13" s="176" t="str">
        <f>'CELKOVÉ VÝSLEDKY1'!B15</f>
        <v>Chroboly</v>
      </c>
      <c r="C13" s="14">
        <v>0.6458333333333334</v>
      </c>
      <c r="D13" s="12">
        <v>0.6670023148148148</v>
      </c>
      <c r="E13" s="12">
        <v>0.00015046296296296297</v>
      </c>
      <c r="F13" s="11">
        <f t="shared" si="2"/>
        <v>0.021018518518518423</v>
      </c>
      <c r="G13" s="22">
        <v>30.16</v>
      </c>
      <c r="H13" s="23">
        <v>8</v>
      </c>
      <c r="I13" s="23">
        <v>5</v>
      </c>
      <c r="J13" s="23">
        <v>0</v>
      </c>
      <c r="K13" s="23">
        <v>7</v>
      </c>
      <c r="L13" s="23">
        <v>4</v>
      </c>
      <c r="M13" s="23">
        <v>3</v>
      </c>
      <c r="N13" s="20">
        <f t="shared" si="0"/>
        <v>27</v>
      </c>
      <c r="O13" s="21">
        <f t="shared" si="1"/>
        <v>57.16</v>
      </c>
      <c r="P13" s="185">
        <f>MIN(O13:O14)</f>
        <v>57.16</v>
      </c>
      <c r="Q13" s="183">
        <f>COUNTIF($P$3:$P$30,CONCATENATE("&lt;",P13))+1</f>
        <v>7</v>
      </c>
    </row>
    <row r="14" spans="1:17" ht="15.75" thickBot="1">
      <c r="A14" s="175"/>
      <c r="B14" s="177"/>
      <c r="C14" s="14"/>
      <c r="D14" s="12"/>
      <c r="E14" s="12"/>
      <c r="F14" s="11"/>
      <c r="G14" s="22"/>
      <c r="H14" s="23"/>
      <c r="I14" s="23"/>
      <c r="J14" s="23"/>
      <c r="K14" s="23"/>
      <c r="L14" s="23"/>
      <c r="M14" s="23"/>
      <c r="N14" s="20"/>
      <c r="O14" s="21"/>
      <c r="P14" s="186"/>
      <c r="Q14" s="184"/>
    </row>
    <row r="15" spans="1:17" ht="15">
      <c r="A15" s="175">
        <v>6</v>
      </c>
      <c r="B15" s="176" t="str">
        <f>'CELKOVÉ VÝSLEDKY1'!B17</f>
        <v>Svatá Maří</v>
      </c>
      <c r="C15" s="14">
        <v>0.6493055555555556</v>
      </c>
      <c r="D15" s="12">
        <v>0.6700578703703703</v>
      </c>
      <c r="E15" s="12">
        <v>0</v>
      </c>
      <c r="F15" s="11">
        <f t="shared" si="2"/>
        <v>0.020752314814814765</v>
      </c>
      <c r="G15" s="22">
        <v>29.53</v>
      </c>
      <c r="H15" s="23">
        <v>10</v>
      </c>
      <c r="I15" s="23">
        <v>0</v>
      </c>
      <c r="J15" s="23">
        <v>0</v>
      </c>
      <c r="K15" s="23">
        <v>0</v>
      </c>
      <c r="L15" s="23">
        <v>0</v>
      </c>
      <c r="M15" s="23">
        <v>3</v>
      </c>
      <c r="N15" s="20">
        <f t="shared" si="0"/>
        <v>13</v>
      </c>
      <c r="O15" s="21">
        <f t="shared" si="1"/>
        <v>42.53</v>
      </c>
      <c r="P15" s="185">
        <f>MIN(O15:O16)</f>
        <v>42.53</v>
      </c>
      <c r="Q15" s="183">
        <f>COUNTIF($P$3:$P$30,CONCATENATE("&lt;",P15))+1</f>
        <v>2</v>
      </c>
    </row>
    <row r="16" spans="1:17" ht="15.75" thickBot="1">
      <c r="A16" s="175"/>
      <c r="B16" s="177"/>
      <c r="C16" s="14"/>
      <c r="D16" s="12"/>
      <c r="E16" s="12"/>
      <c r="F16" s="11"/>
      <c r="G16" s="22"/>
      <c r="H16" s="23"/>
      <c r="I16" s="23"/>
      <c r="J16" s="23"/>
      <c r="K16" s="23"/>
      <c r="L16" s="23"/>
      <c r="M16" s="23"/>
      <c r="N16" s="20"/>
      <c r="O16" s="21"/>
      <c r="P16" s="186"/>
      <c r="Q16" s="184"/>
    </row>
    <row r="17" spans="1:17" ht="15">
      <c r="A17" s="175">
        <v>7</v>
      </c>
      <c r="B17" s="176" t="str">
        <f>'CELKOVÉ VÝSLEDKY1'!B19</f>
        <v>Žernovice</v>
      </c>
      <c r="C17" s="14">
        <v>0.6527777777777778</v>
      </c>
      <c r="D17" s="12">
        <v>0.6751273148148148</v>
      </c>
      <c r="E17" s="12">
        <v>0</v>
      </c>
      <c r="F17" s="11">
        <f t="shared" si="2"/>
        <v>0.022349537037037015</v>
      </c>
      <c r="G17" s="22">
        <v>32.11</v>
      </c>
      <c r="H17" s="23">
        <v>5</v>
      </c>
      <c r="I17" s="23">
        <v>1</v>
      </c>
      <c r="J17" s="23">
        <v>0</v>
      </c>
      <c r="K17" s="23">
        <v>0</v>
      </c>
      <c r="L17" s="23">
        <v>1</v>
      </c>
      <c r="M17" s="23">
        <v>6</v>
      </c>
      <c r="N17" s="20">
        <f t="shared" si="0"/>
        <v>13</v>
      </c>
      <c r="O17" s="21">
        <f t="shared" si="1"/>
        <v>45.11</v>
      </c>
      <c r="P17" s="185">
        <f>MIN(O17:O18)</f>
        <v>45.11</v>
      </c>
      <c r="Q17" s="183">
        <f>COUNTIF($P$3:$P$30,CONCATENATE("&lt;",P17))+1</f>
        <v>3</v>
      </c>
    </row>
    <row r="18" spans="1:17" ht="15.75" thickBot="1">
      <c r="A18" s="175"/>
      <c r="B18" s="177"/>
      <c r="C18" s="14"/>
      <c r="D18" s="12"/>
      <c r="E18" s="12"/>
      <c r="F18" s="11"/>
      <c r="G18" s="22"/>
      <c r="H18" s="23"/>
      <c r="I18" s="23"/>
      <c r="J18" s="23"/>
      <c r="K18" s="23"/>
      <c r="L18" s="23"/>
      <c r="M18" s="23"/>
      <c r="N18" s="20"/>
      <c r="O18" s="21"/>
      <c r="P18" s="186"/>
      <c r="Q18" s="184"/>
    </row>
    <row r="19" spans="1:17" ht="15">
      <c r="A19" s="175">
        <v>9</v>
      </c>
      <c r="B19" s="176" t="str">
        <f>'CELKOVÉ VÝSLEDKY1'!B21</f>
        <v>Vitějovice</v>
      </c>
      <c r="C19" s="14">
        <v>0.6597222222222222</v>
      </c>
      <c r="D19" s="12">
        <v>0.6838773148148148</v>
      </c>
      <c r="E19" s="12">
        <v>0</v>
      </c>
      <c r="F19" s="11">
        <f t="shared" si="2"/>
        <v>0.02415509259259263</v>
      </c>
      <c r="G19" s="22">
        <v>34.47</v>
      </c>
      <c r="H19" s="23">
        <v>9</v>
      </c>
      <c r="I19" s="23">
        <v>11</v>
      </c>
      <c r="J19" s="23">
        <v>3</v>
      </c>
      <c r="K19" s="23">
        <v>3</v>
      </c>
      <c r="L19" s="23">
        <v>2</v>
      </c>
      <c r="M19" s="23">
        <v>3</v>
      </c>
      <c r="N19" s="23">
        <f t="shared" si="0"/>
        <v>31</v>
      </c>
      <c r="O19" s="21">
        <f t="shared" si="1"/>
        <v>65.47</v>
      </c>
      <c r="P19" s="185">
        <f>MIN(O19:O20)</f>
        <v>65.47</v>
      </c>
      <c r="Q19" s="183">
        <f>COUNTIF($P$3:$P$30,CONCATENATE("&lt;",P19))+1</f>
        <v>11</v>
      </c>
    </row>
    <row r="20" spans="1:17" ht="15.75" thickBot="1">
      <c r="A20" s="175"/>
      <c r="B20" s="177"/>
      <c r="C20" s="14"/>
      <c r="D20" s="12"/>
      <c r="E20" s="12"/>
      <c r="F20" s="11"/>
      <c r="G20" s="22"/>
      <c r="H20" s="23"/>
      <c r="I20" s="23"/>
      <c r="J20" s="23"/>
      <c r="K20" s="23"/>
      <c r="L20" s="23"/>
      <c r="M20" s="23"/>
      <c r="N20" s="23"/>
      <c r="O20" s="21"/>
      <c r="P20" s="186"/>
      <c r="Q20" s="184"/>
    </row>
    <row r="21" spans="1:17" ht="15">
      <c r="A21" s="175">
        <v>10</v>
      </c>
      <c r="B21" s="176" t="str">
        <f>'CELKOVÉ VÝSLEDKY1'!B23</f>
        <v>Tvrzice</v>
      </c>
      <c r="C21" s="14">
        <v>0.6631944444444444</v>
      </c>
      <c r="D21" s="12">
        <v>0.6899189814814815</v>
      </c>
      <c r="E21" s="12">
        <v>0</v>
      </c>
      <c r="F21" s="11">
        <f t="shared" si="2"/>
        <v>0.026724537037037033</v>
      </c>
      <c r="G21" s="22">
        <v>38.29</v>
      </c>
      <c r="H21" s="23">
        <v>11</v>
      </c>
      <c r="I21" s="23">
        <v>1</v>
      </c>
      <c r="J21" s="23">
        <v>0</v>
      </c>
      <c r="K21" s="23">
        <v>0</v>
      </c>
      <c r="L21" s="23">
        <v>1</v>
      </c>
      <c r="M21" s="23">
        <v>0</v>
      </c>
      <c r="N21" s="23">
        <f t="shared" si="0"/>
        <v>13</v>
      </c>
      <c r="O21" s="21">
        <f t="shared" si="1"/>
        <v>51.29</v>
      </c>
      <c r="P21" s="185">
        <f>MIN(O21:O22)</f>
        <v>51.29</v>
      </c>
      <c r="Q21" s="183">
        <f>COUNTIF($P$3:$P$30,CONCATENATE("&lt;",P21))+1</f>
        <v>5</v>
      </c>
    </row>
    <row r="22" spans="1:17" ht="15.75" thickBot="1">
      <c r="A22" s="175"/>
      <c r="B22" s="177"/>
      <c r="C22" s="14"/>
      <c r="D22" s="12"/>
      <c r="E22" s="12"/>
      <c r="F22" s="11"/>
      <c r="G22" s="22"/>
      <c r="H22" s="23"/>
      <c r="I22" s="23"/>
      <c r="J22" s="23"/>
      <c r="K22" s="23"/>
      <c r="L22" s="23"/>
      <c r="M22" s="23"/>
      <c r="N22" s="23"/>
      <c r="O22" s="21"/>
      <c r="P22" s="186"/>
      <c r="Q22" s="184"/>
    </row>
    <row r="23" spans="1:17" ht="15">
      <c r="A23" s="175">
        <v>11</v>
      </c>
      <c r="B23" s="188" t="str">
        <f>'CELKOVÉ VÝSLEDKY1'!B25</f>
        <v>Volary</v>
      </c>
      <c r="C23" s="14">
        <v>0.6666666666666666</v>
      </c>
      <c r="D23" s="12">
        <v>0.6959722222222222</v>
      </c>
      <c r="E23" s="12">
        <v>0</v>
      </c>
      <c r="F23" s="11">
        <f t="shared" si="2"/>
        <v>0.029305555555555585</v>
      </c>
      <c r="G23" s="22">
        <v>42.12</v>
      </c>
      <c r="H23" s="23">
        <v>13</v>
      </c>
      <c r="I23" s="23">
        <v>8</v>
      </c>
      <c r="J23" s="23">
        <v>3</v>
      </c>
      <c r="K23" s="23">
        <v>10</v>
      </c>
      <c r="L23" s="23">
        <v>5</v>
      </c>
      <c r="M23" s="23">
        <v>6</v>
      </c>
      <c r="N23" s="20">
        <f t="shared" si="0"/>
        <v>45</v>
      </c>
      <c r="O23" s="21">
        <f t="shared" si="1"/>
        <v>87.12</v>
      </c>
      <c r="P23" s="185">
        <f>MIN(O23:O24)</f>
        <v>87.12</v>
      </c>
      <c r="Q23" s="183">
        <f>COUNTIF($P$3:$P$30,CONCATENATE("&lt;",P23))+1</f>
        <v>14</v>
      </c>
    </row>
    <row r="24" spans="1:17" ht="15.75" thickBot="1">
      <c r="A24" s="187"/>
      <c r="B24" s="189"/>
      <c r="C24" s="15"/>
      <c r="D24" s="13"/>
      <c r="E24" s="13"/>
      <c r="F24" s="13"/>
      <c r="G24" s="24"/>
      <c r="H24" s="25"/>
      <c r="I24" s="25"/>
      <c r="J24" s="25"/>
      <c r="K24" s="25"/>
      <c r="L24" s="25"/>
      <c r="M24" s="25"/>
      <c r="N24" s="26"/>
      <c r="O24" s="27"/>
      <c r="P24" s="190"/>
      <c r="Q24" s="184"/>
    </row>
    <row r="25" spans="1:17" ht="15">
      <c r="A25" s="175">
        <v>12</v>
      </c>
      <c r="B25" s="188" t="str">
        <f>'CELKOVÉ VÝSLEDKY1'!B27</f>
        <v>Zbytiny</v>
      </c>
      <c r="C25" s="12">
        <v>0</v>
      </c>
      <c r="D25" s="12">
        <v>0</v>
      </c>
      <c r="E25" s="12">
        <v>0</v>
      </c>
      <c r="F25" s="11">
        <f>D25-C25-E25</f>
        <v>0</v>
      </c>
      <c r="G25" s="22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0">
        <f>SUM(H25:M25)</f>
        <v>0</v>
      </c>
      <c r="O25" s="21">
        <f>N25+G25</f>
        <v>0</v>
      </c>
      <c r="P25" s="185">
        <f>MIN(O25:O26)</f>
        <v>0</v>
      </c>
      <c r="Q25" s="183">
        <f>COUNTIF($P$3:$P$30,CONCATENATE("&lt;",P25))+1</f>
        <v>1</v>
      </c>
    </row>
    <row r="26" spans="1:17" ht="15.75" thickBot="1">
      <c r="A26" s="187"/>
      <c r="B26" s="189"/>
      <c r="C26" s="15"/>
      <c r="D26" s="13"/>
      <c r="E26" s="13"/>
      <c r="F26" s="13"/>
      <c r="G26" s="24"/>
      <c r="H26" s="25"/>
      <c r="I26" s="25"/>
      <c r="J26" s="25"/>
      <c r="K26" s="25"/>
      <c r="L26" s="25"/>
      <c r="M26" s="25"/>
      <c r="N26" s="26"/>
      <c r="O26" s="27"/>
      <c r="P26" s="190"/>
      <c r="Q26" s="184"/>
    </row>
    <row r="27" spans="1:17" ht="15">
      <c r="A27" s="175">
        <v>13</v>
      </c>
      <c r="B27" s="176" t="str">
        <f>'CELKOVÉ VÝSLEDKY1'!B29</f>
        <v>Netolice B</v>
      </c>
      <c r="C27" s="14">
        <v>0.6701388888888888</v>
      </c>
      <c r="D27" s="12">
        <v>0.6977777777777777</v>
      </c>
      <c r="E27" s="12">
        <v>0.003599537037037037</v>
      </c>
      <c r="F27" s="11">
        <f>D27-C27-E27</f>
        <v>0.024039351851851843</v>
      </c>
      <c r="G27" s="22">
        <v>34.37</v>
      </c>
      <c r="H27" s="23">
        <v>11</v>
      </c>
      <c r="I27" s="23">
        <v>7</v>
      </c>
      <c r="J27" s="23">
        <v>3</v>
      </c>
      <c r="K27" s="23">
        <v>0</v>
      </c>
      <c r="L27" s="23">
        <v>3</v>
      </c>
      <c r="M27" s="23">
        <v>6</v>
      </c>
      <c r="N27" s="23">
        <f>SUM(H27:M27)</f>
        <v>30</v>
      </c>
      <c r="O27" s="21">
        <f>N27+G27</f>
        <v>64.37</v>
      </c>
      <c r="P27" s="185">
        <f>MIN(O27:O28)</f>
        <v>64.37</v>
      </c>
      <c r="Q27" s="183">
        <f>COUNTIF($P$3:$P$30,CONCATENATE("&lt;",P27))+1</f>
        <v>9</v>
      </c>
    </row>
    <row r="28" spans="1:17" ht="15.75" thickBot="1">
      <c r="A28" s="175"/>
      <c r="B28" s="177"/>
      <c r="C28" s="14"/>
      <c r="D28" s="12"/>
      <c r="E28" s="12"/>
      <c r="F28" s="11"/>
      <c r="G28" s="22"/>
      <c r="H28" s="23"/>
      <c r="I28" s="23"/>
      <c r="J28" s="23"/>
      <c r="K28" s="23"/>
      <c r="L28" s="23"/>
      <c r="M28" s="23"/>
      <c r="N28" s="23"/>
      <c r="O28" s="21"/>
      <c r="P28" s="186"/>
      <c r="Q28" s="184"/>
    </row>
    <row r="29" spans="1:17" ht="15">
      <c r="A29" s="175">
        <v>14</v>
      </c>
      <c r="B29" s="188" t="str">
        <f>'CELKOVÉ VÝSLEDKY1'!B31</f>
        <v>Malovice</v>
      </c>
      <c r="C29" s="14">
        <v>0.6736111111111112</v>
      </c>
      <c r="D29" s="12">
        <v>0.7050694444444444</v>
      </c>
      <c r="E29" s="12">
        <v>0</v>
      </c>
      <c r="F29" s="11">
        <f>D29-C29-E29</f>
        <v>0.031458333333333255</v>
      </c>
      <c r="G29" s="22">
        <v>45.18</v>
      </c>
      <c r="H29" s="23">
        <v>12</v>
      </c>
      <c r="I29" s="23">
        <v>10</v>
      </c>
      <c r="J29" s="23">
        <v>9</v>
      </c>
      <c r="K29" s="23">
        <v>0</v>
      </c>
      <c r="L29" s="23">
        <v>4</v>
      </c>
      <c r="M29" s="23">
        <v>6</v>
      </c>
      <c r="N29" s="20">
        <f>SUM(H29:M29)</f>
        <v>41</v>
      </c>
      <c r="O29" s="21">
        <f>N29+G29</f>
        <v>86.18</v>
      </c>
      <c r="P29" s="185">
        <f>MIN(O29:O30)</f>
        <v>86.18</v>
      </c>
      <c r="Q29" s="183">
        <f>COUNTIF($P$3:$P$30,CONCATENATE("&lt;",P29))+1</f>
        <v>13</v>
      </c>
    </row>
    <row r="30" spans="1:17" ht="15.75" thickBot="1">
      <c r="A30" s="187"/>
      <c r="B30" s="189"/>
      <c r="C30" s="15"/>
      <c r="D30" s="13"/>
      <c r="E30" s="13"/>
      <c r="F30" s="13"/>
      <c r="G30" s="24"/>
      <c r="H30" s="25"/>
      <c r="I30" s="25"/>
      <c r="J30" s="25"/>
      <c r="K30" s="25"/>
      <c r="L30" s="25"/>
      <c r="M30" s="25"/>
      <c r="N30" s="26"/>
      <c r="O30" s="27"/>
      <c r="P30" s="190"/>
      <c r="Q30" s="184"/>
    </row>
  </sheetData>
  <sheetProtection/>
  <protectedRanges>
    <protectedRange sqref="O3:O30" name="Oblast3"/>
    <protectedRange sqref="C2:E30" name="Oblast1"/>
    <protectedRange sqref="H3:M30" name="Oblast2"/>
  </protectedRanges>
  <mergeCells count="57">
    <mergeCell ref="A29:A30"/>
    <mergeCell ref="B29:B30"/>
    <mergeCell ref="P29:P30"/>
    <mergeCell ref="Q29:Q30"/>
    <mergeCell ref="A27:A28"/>
    <mergeCell ref="B27:B28"/>
    <mergeCell ref="P27:P28"/>
    <mergeCell ref="Q27:Q28"/>
    <mergeCell ref="Q13:Q14"/>
    <mergeCell ref="A15:A16"/>
    <mergeCell ref="P5:P6"/>
    <mergeCell ref="P7:P8"/>
    <mergeCell ref="P9:P10"/>
    <mergeCell ref="P11:P12"/>
    <mergeCell ref="P13:P14"/>
    <mergeCell ref="Q15:Q16"/>
    <mergeCell ref="P19:P20"/>
    <mergeCell ref="P21:P22"/>
    <mergeCell ref="B17:B18"/>
    <mergeCell ref="Q17:Q18"/>
    <mergeCell ref="P15:P16"/>
    <mergeCell ref="B19:B20"/>
    <mergeCell ref="Q19:Q20"/>
    <mergeCell ref="B21:B22"/>
    <mergeCell ref="Q21:Q22"/>
    <mergeCell ref="P25:P26"/>
    <mergeCell ref="Q25:Q26"/>
    <mergeCell ref="P17:P18"/>
    <mergeCell ref="A17:A18"/>
    <mergeCell ref="P23:P24"/>
    <mergeCell ref="A23:A24"/>
    <mergeCell ref="B23:B24"/>
    <mergeCell ref="Q23:Q24"/>
    <mergeCell ref="A19:A20"/>
    <mergeCell ref="A21:A22"/>
    <mergeCell ref="A9:A10"/>
    <mergeCell ref="B9:B10"/>
    <mergeCell ref="A25:A26"/>
    <mergeCell ref="B25:B26"/>
    <mergeCell ref="B15:B16"/>
    <mergeCell ref="A13:A14"/>
    <mergeCell ref="B13:B14"/>
    <mergeCell ref="B3:B4"/>
    <mergeCell ref="Q3:Q4"/>
    <mergeCell ref="P3:P4"/>
    <mergeCell ref="Q11:Q12"/>
    <mergeCell ref="Q9:Q10"/>
    <mergeCell ref="A11:A12"/>
    <mergeCell ref="B11:B12"/>
    <mergeCell ref="A1:Q1"/>
    <mergeCell ref="A5:A6"/>
    <mergeCell ref="B5:B6"/>
    <mergeCell ref="Q5:Q6"/>
    <mergeCell ref="A7:A8"/>
    <mergeCell ref="B7:B8"/>
    <mergeCell ref="Q7:Q8"/>
    <mergeCell ref="A3:A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21.00390625" style="0" customWidth="1"/>
    <col min="2" max="2" width="13.7109375" style="0" bestFit="1" customWidth="1"/>
  </cols>
  <sheetData>
    <row r="2" ht="15.75" thickBot="1"/>
    <row r="3" spans="1:2" ht="36.75" customHeight="1">
      <c r="A3" s="191" t="s">
        <v>42</v>
      </c>
      <c r="B3" s="54"/>
    </row>
    <row r="4" spans="1:2" ht="36.75" customHeight="1" thickBot="1">
      <c r="A4" s="192"/>
      <c r="B4" s="55" t="s">
        <v>41</v>
      </c>
    </row>
  </sheetData>
  <sheetProtection sheet="1" objects="1" scenarios="1"/>
  <mergeCells count="1">
    <mergeCell ref="A3:A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Fiedler</dc:creator>
  <cp:keywords/>
  <dc:description/>
  <cp:lastModifiedBy>Prima Agri PT a.s.</cp:lastModifiedBy>
  <cp:lastPrinted>2016-05-16T07:34:01Z</cp:lastPrinted>
  <dcterms:created xsi:type="dcterms:W3CDTF">2011-05-01T17:33:16Z</dcterms:created>
  <dcterms:modified xsi:type="dcterms:W3CDTF">2016-05-16T09:05:34Z</dcterms:modified>
  <cp:category/>
  <cp:version/>
  <cp:contentType/>
  <cp:contentStatus/>
</cp:coreProperties>
</file>